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ngrid.floro\CDH17 Dropbox\CDH17 - LIBERO BADARO\Projetos\Diretoria de Planejamento e Projetos\TCESP\MOGI_GUAÇU\07- INFORME DE ORÇAMENTO\"/>
    </mc:Choice>
  </mc:AlternateContent>
  <xr:revisionPtr revIDLastSave="0" documentId="13_ncr:1_{5BC9CDEE-F499-46CF-942C-8D52D458CE46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Cron. Fís. Valores" sheetId="1" r:id="rId1"/>
    <sheet name="Cron. Fin. Valores" sheetId="2" r:id="rId2"/>
    <sheet name="54DP-RESUMO" sheetId="3" state="hidden" r:id="rId3"/>
  </sheets>
  <externalReferences>
    <externalReference r:id="rId4"/>
  </externalReferences>
  <definedNames>
    <definedName name="\0" localSheetId="2">[1]HABITAÇÃO!#REF!</definedName>
    <definedName name="\0">[1]HABITAÇÃO!#REF!</definedName>
    <definedName name="_xlnm._FilterDatabase" localSheetId="0" hidden="1">'Cron. Fís. Valores'!$B$7:$J$95</definedName>
    <definedName name="ANDREA" localSheetId="2">[1]HABITAÇÃO!#REF!</definedName>
    <definedName name="ANDREA">[1]HABITAÇÃO!#REF!</definedName>
    <definedName name="_xlnm.Print_Area" localSheetId="2">'54DP-RESUMO'!$B$1:$H$36</definedName>
    <definedName name="_xlnm.Print_Area" localSheetId="1">'Cron. Fin. Valores'!$A$1:$E$20</definedName>
    <definedName name="_xlnm.Print_Area" localSheetId="0">'Cron. Fís. Valores'!$A$1:$Q$95</definedName>
    <definedName name="D" localSheetId="2">[1]HABITAÇÃO!#REF!</definedName>
    <definedName name="D">[1]HABITAÇÃO!#REF!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Publ.GTA" localSheetId="2">[1]HABITAÇÃO!#REF!</definedName>
    <definedName name="Publ.GTA">[1]HABITAÇÃO!#REF!</definedName>
    <definedName name="_xlnm.Print_Titles" localSheetId="1">'Cron. Fin. Valores'!$1:$8</definedName>
    <definedName name="_xlnm.Print_Titles" localSheetId="0">'Cron. Fís. Valores'!$1:$7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Z_FA3C3B0B_EE85_46A6_ACE8_E861376BBCB7_.wvu.PrintArea" localSheetId="1" hidden="1">'Cron. Fin. Valores'!$A$1:$E$19</definedName>
    <definedName name="Z_FA3C3B0B_EE85_46A6_ACE8_E861376BBCB7_.wvu.PrintArea" localSheetId="0" hidden="1">'Cron. Fís. Valores'!$B$1:$G$95</definedName>
    <definedName name="Z_FA3C3B0B_EE85_46A6_ACE8_E861376BBCB7_.wvu.PrintTitles" localSheetId="1" hidden="1">'Cron. Fin. Valores'!$1:$8</definedName>
    <definedName name="Z_FA3C3B0B_EE85_46A6_ACE8_E861376BBCB7_.wvu.PrintTitles" localSheetId="0" hidden="1">'Cron. Fís. Valores'!$1:$7</definedName>
  </definedNames>
  <calcPr calcId="191029"/>
  <customWorkbookViews>
    <customWorkbookView name="JOYCE TERASSAKA DIAS - Modo de exibição pessoal" guid="{FA3C3B0B-EE85-46A6-ACE8-E861376BBCB7}" mergeInterval="0" personalView="1" maximized="1" xWindow="-8" yWindow="-8" windowWidth="1936" windowHeight="1056" tabRatio="962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4" i="1" l="1"/>
  <c r="O94" i="1"/>
  <c r="N94" i="1"/>
  <c r="M94" i="1"/>
  <c r="L94" i="1"/>
  <c r="K94" i="1"/>
  <c r="J94" i="1"/>
  <c r="I94" i="1"/>
  <c r="H94" i="1"/>
  <c r="G94" i="1"/>
  <c r="F94" i="1"/>
  <c r="E94" i="1"/>
  <c r="O70" i="1"/>
  <c r="P70" i="1"/>
  <c r="O74" i="1"/>
  <c r="P74" i="1"/>
  <c r="O78" i="1"/>
  <c r="P78" i="1"/>
  <c r="E78" i="1"/>
  <c r="F78" i="1"/>
  <c r="G78" i="1"/>
  <c r="H78" i="1"/>
  <c r="I78" i="1"/>
  <c r="J78" i="1"/>
  <c r="K78" i="1"/>
  <c r="M78" i="1"/>
  <c r="N78" i="1"/>
  <c r="L78" i="1"/>
  <c r="M74" i="1"/>
  <c r="N74" i="1"/>
  <c r="L74" i="1"/>
  <c r="M70" i="1"/>
  <c r="N70" i="1"/>
  <c r="L70" i="1"/>
  <c r="F38" i="1"/>
  <c r="F11" i="1"/>
  <c r="G11" i="1"/>
  <c r="H11" i="1"/>
  <c r="I11" i="1"/>
  <c r="J11" i="1"/>
  <c r="K11" i="1"/>
  <c r="L11" i="1"/>
  <c r="M11" i="1"/>
  <c r="N11" i="1"/>
  <c r="O11" i="1"/>
  <c r="P11" i="1"/>
  <c r="F93" i="1"/>
  <c r="G93" i="1"/>
  <c r="H93" i="1"/>
  <c r="I93" i="1"/>
  <c r="J93" i="1"/>
  <c r="K93" i="1"/>
  <c r="L93" i="1"/>
  <c r="M93" i="1"/>
  <c r="N93" i="1"/>
  <c r="O93" i="1"/>
  <c r="P93" i="1"/>
  <c r="F89" i="1"/>
  <c r="G89" i="1"/>
  <c r="H89" i="1"/>
  <c r="I89" i="1"/>
  <c r="J89" i="1"/>
  <c r="K89" i="1"/>
  <c r="L89" i="1"/>
  <c r="M89" i="1"/>
  <c r="N89" i="1"/>
  <c r="O89" i="1"/>
  <c r="P89" i="1"/>
  <c r="E93" i="1"/>
  <c r="E89" i="1"/>
  <c r="N85" i="1"/>
  <c r="O85" i="1"/>
  <c r="P85" i="1"/>
  <c r="E85" i="1"/>
  <c r="F85" i="1"/>
  <c r="G85" i="1"/>
  <c r="H85" i="1"/>
  <c r="I85" i="1"/>
  <c r="J85" i="1"/>
  <c r="K85" i="1"/>
  <c r="L85" i="1"/>
  <c r="M85" i="1"/>
  <c r="L82" i="1"/>
  <c r="M82" i="1"/>
  <c r="N82" i="1"/>
  <c r="O82" i="1"/>
  <c r="P82" i="1"/>
  <c r="E82" i="1"/>
  <c r="F82" i="1"/>
  <c r="G82" i="1"/>
  <c r="H82" i="1"/>
  <c r="I82" i="1"/>
  <c r="J82" i="1"/>
  <c r="K82" i="1"/>
  <c r="H66" i="1"/>
  <c r="I66" i="1"/>
  <c r="J66" i="1"/>
  <c r="K66" i="1"/>
  <c r="L66" i="1"/>
  <c r="M66" i="1"/>
  <c r="N66" i="1"/>
  <c r="O66" i="1"/>
  <c r="P66" i="1"/>
  <c r="E66" i="1"/>
  <c r="F66" i="1"/>
  <c r="G66" i="1"/>
  <c r="E63" i="1"/>
  <c r="F63" i="1"/>
  <c r="G63" i="1"/>
  <c r="H63" i="1"/>
  <c r="J63" i="1"/>
  <c r="K63" i="1"/>
  <c r="L63" i="1"/>
  <c r="M63" i="1"/>
  <c r="N63" i="1"/>
  <c r="O63" i="1"/>
  <c r="P63" i="1"/>
  <c r="I63" i="1"/>
  <c r="L60" i="1"/>
  <c r="M60" i="1"/>
  <c r="N60" i="1"/>
  <c r="O60" i="1"/>
  <c r="P60" i="1"/>
  <c r="E60" i="1"/>
  <c r="F60" i="1"/>
  <c r="G60" i="1"/>
  <c r="H60" i="1"/>
  <c r="I60" i="1"/>
  <c r="J60" i="1"/>
  <c r="K60" i="1"/>
  <c r="L57" i="1"/>
  <c r="M57" i="1"/>
  <c r="N57" i="1"/>
  <c r="O57" i="1"/>
  <c r="P57" i="1"/>
  <c r="E57" i="1"/>
  <c r="F57" i="1"/>
  <c r="G57" i="1"/>
  <c r="H57" i="1"/>
  <c r="I57" i="1"/>
  <c r="J57" i="1"/>
  <c r="K57" i="1"/>
  <c r="E54" i="1"/>
  <c r="F54" i="1"/>
  <c r="G54" i="1"/>
  <c r="H54" i="1"/>
  <c r="I54" i="1"/>
  <c r="J54" i="1"/>
  <c r="O54" i="1"/>
  <c r="P54" i="1"/>
  <c r="L54" i="1"/>
  <c r="M54" i="1"/>
  <c r="N54" i="1"/>
  <c r="K54" i="1"/>
  <c r="L50" i="1"/>
  <c r="M50" i="1"/>
  <c r="N50" i="1"/>
  <c r="O50" i="1"/>
  <c r="P50" i="1"/>
  <c r="E50" i="1"/>
  <c r="F50" i="1"/>
  <c r="G50" i="1"/>
  <c r="I50" i="1"/>
  <c r="J50" i="1"/>
  <c r="K50" i="1"/>
  <c r="H50" i="1"/>
  <c r="L47" i="1"/>
  <c r="M47" i="1"/>
  <c r="N47" i="1"/>
  <c r="O47" i="1"/>
  <c r="P47" i="1"/>
  <c r="E47" i="1"/>
  <c r="F47" i="1"/>
  <c r="G47" i="1"/>
  <c r="I47" i="1"/>
  <c r="J47" i="1"/>
  <c r="K47" i="1"/>
  <c r="H47" i="1"/>
  <c r="L44" i="1"/>
  <c r="M44" i="1"/>
  <c r="N44" i="1"/>
  <c r="O44" i="1"/>
  <c r="P44" i="1"/>
  <c r="E44" i="1"/>
  <c r="F44" i="1"/>
  <c r="G44" i="1"/>
  <c r="I44" i="1"/>
  <c r="J44" i="1"/>
  <c r="K44" i="1"/>
  <c r="H44" i="1"/>
  <c r="E41" i="1"/>
  <c r="F41" i="1"/>
  <c r="G41" i="1"/>
  <c r="L41" i="1"/>
  <c r="M41" i="1"/>
  <c r="N41" i="1"/>
  <c r="O41" i="1"/>
  <c r="P41" i="1"/>
  <c r="I41" i="1"/>
  <c r="J41" i="1"/>
  <c r="K41" i="1"/>
  <c r="H41" i="1"/>
  <c r="G38" i="1"/>
  <c r="H38" i="1"/>
  <c r="I38" i="1"/>
  <c r="J38" i="1"/>
  <c r="K38" i="1"/>
  <c r="L38" i="1"/>
  <c r="M38" i="1"/>
  <c r="N38" i="1"/>
  <c r="O38" i="1"/>
  <c r="P38" i="1"/>
  <c r="E30" i="1"/>
  <c r="F30" i="1"/>
  <c r="H30" i="1"/>
  <c r="I30" i="1"/>
  <c r="J30" i="1"/>
  <c r="K30" i="1"/>
  <c r="L30" i="1"/>
  <c r="M30" i="1"/>
  <c r="N30" i="1"/>
  <c r="O30" i="1"/>
  <c r="P30" i="1"/>
  <c r="F26" i="1"/>
  <c r="G26" i="1"/>
  <c r="H26" i="1"/>
  <c r="E26" i="1"/>
  <c r="F23" i="1"/>
  <c r="G23" i="1"/>
  <c r="H23" i="1"/>
  <c r="I23" i="1"/>
  <c r="J23" i="1"/>
  <c r="K23" i="1"/>
  <c r="L23" i="1"/>
  <c r="M23" i="1"/>
  <c r="N23" i="1"/>
  <c r="O23" i="1"/>
  <c r="P23" i="1"/>
  <c r="F19" i="1"/>
  <c r="G19" i="1"/>
  <c r="H19" i="1"/>
  <c r="I19" i="1"/>
  <c r="J19" i="1"/>
  <c r="K19" i="1"/>
  <c r="L19" i="1"/>
  <c r="M19" i="1"/>
  <c r="N19" i="1"/>
  <c r="O19" i="1"/>
  <c r="P19" i="1"/>
  <c r="E19" i="1"/>
  <c r="F15" i="1"/>
  <c r="G15" i="1"/>
  <c r="H15" i="1"/>
  <c r="I15" i="1"/>
  <c r="J15" i="1"/>
  <c r="K15" i="1"/>
  <c r="L15" i="1"/>
  <c r="M15" i="1"/>
  <c r="N15" i="1"/>
  <c r="O15" i="1"/>
  <c r="P15" i="1"/>
  <c r="E15" i="1"/>
  <c r="E11" i="1"/>
  <c r="D94" i="1" l="1"/>
  <c r="S13" i="1"/>
  <c r="S12" i="1"/>
  <c r="S9" i="1"/>
  <c r="S8" i="1"/>
  <c r="S83" i="1"/>
  <c r="S82" i="1"/>
  <c r="S80" i="1"/>
  <c r="S79" i="1"/>
  <c r="S78" i="1"/>
  <c r="S75" i="1"/>
  <c r="S74" i="1"/>
  <c r="K74" i="1"/>
  <c r="J74" i="1"/>
  <c r="I74" i="1"/>
  <c r="H74" i="1"/>
  <c r="G74" i="1"/>
  <c r="F74" i="1"/>
  <c r="E74" i="1"/>
  <c r="S72" i="1"/>
  <c r="S71" i="1"/>
  <c r="S70" i="1"/>
  <c r="K70" i="1"/>
  <c r="J70" i="1"/>
  <c r="I70" i="1"/>
  <c r="H70" i="1"/>
  <c r="G70" i="1"/>
  <c r="F70" i="1"/>
  <c r="E70" i="1"/>
  <c r="S68" i="1"/>
  <c r="S67" i="1"/>
  <c r="S66" i="1"/>
  <c r="S64" i="1"/>
  <c r="S63" i="1"/>
  <c r="S61" i="1"/>
  <c r="S60" i="1"/>
  <c r="S57" i="1"/>
  <c r="S55" i="1"/>
  <c r="S54" i="1"/>
  <c r="S52" i="1"/>
  <c r="S51" i="1"/>
  <c r="S50" i="1"/>
  <c r="E38" i="1"/>
  <c r="S48" i="1"/>
  <c r="S47" i="1"/>
  <c r="S45" i="1"/>
  <c r="S44" i="1"/>
  <c r="S42" i="1"/>
  <c r="S41" i="1"/>
  <c r="S39" i="1"/>
  <c r="S38" i="1"/>
  <c r="O34" i="1"/>
  <c r="N34" i="1"/>
  <c r="M34" i="1"/>
  <c r="L34" i="1"/>
  <c r="P26" i="1"/>
  <c r="O26" i="1"/>
  <c r="N26" i="1"/>
  <c r="M26" i="1"/>
  <c r="L26" i="1"/>
  <c r="K26" i="1"/>
  <c r="J26" i="1"/>
  <c r="I26" i="1"/>
  <c r="S24" i="1"/>
  <c r="S23" i="1"/>
  <c r="Q92" i="1"/>
  <c r="S90" i="1"/>
  <c r="S87" i="1"/>
  <c r="S86" i="1"/>
  <c r="S35" i="1"/>
  <c r="S31" i="1"/>
  <c r="S27" i="1"/>
  <c r="S20" i="1"/>
  <c r="S16" i="1"/>
  <c r="S17" i="1"/>
  <c r="S19" i="1"/>
  <c r="S21" i="1"/>
  <c r="S26" i="1"/>
  <c r="S28" i="1"/>
  <c r="S30" i="1"/>
  <c r="S32" i="1"/>
  <c r="S34" i="1"/>
  <c r="S36" i="1"/>
  <c r="S85" i="1"/>
  <c r="S89" i="1"/>
  <c r="E34" i="1"/>
  <c r="E23" i="1"/>
  <c r="F34" i="1"/>
  <c r="G34" i="1"/>
  <c r="H34" i="1"/>
  <c r="I34" i="1"/>
  <c r="J34" i="1"/>
  <c r="K34" i="1"/>
  <c r="P34" i="1"/>
  <c r="G30" i="1"/>
  <c r="B4" i="2"/>
  <c r="H97" i="1" l="1"/>
  <c r="P97" i="1"/>
  <c r="M97" i="1"/>
  <c r="N97" i="1"/>
  <c r="L97" i="1"/>
  <c r="J97" i="1"/>
  <c r="B8" i="2"/>
  <c r="F97" i="1"/>
  <c r="G97" i="1"/>
  <c r="G11" i="3"/>
  <c r="E97" i="1" l="1"/>
  <c r="B15" i="2"/>
  <c r="C15" i="2" s="1"/>
  <c r="B17" i="2"/>
  <c r="C17" i="2" s="1"/>
  <c r="B10" i="2"/>
  <c r="B19" i="2"/>
  <c r="B16" i="2"/>
  <c r="C16" i="2" s="1"/>
  <c r="B18" i="2"/>
  <c r="C18" i="2" s="1"/>
  <c r="O97" i="1"/>
  <c r="B11" i="2"/>
  <c r="B12" i="2"/>
  <c r="I97" i="1"/>
  <c r="B9" i="2"/>
  <c r="B14" i="2"/>
  <c r="C14" i="2" s="1"/>
  <c r="K97" i="1"/>
  <c r="B13" i="2"/>
  <c r="G12" i="3"/>
  <c r="G27" i="3" s="1"/>
  <c r="C13" i="2" l="1"/>
  <c r="B3" i="2"/>
  <c r="B2" i="2"/>
  <c r="D8" i="2" l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B20" i="2"/>
  <c r="C10" i="2"/>
  <c r="C19" i="2"/>
  <c r="C11" i="2"/>
  <c r="C12" i="2" l="1"/>
  <c r="C8" i="2"/>
  <c r="C9" i="2" l="1"/>
  <c r="C20" i="2" s="1"/>
  <c r="E8" i="2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</calcChain>
</file>

<file path=xl/sharedStrings.xml><?xml version="1.0" encoding="utf-8"?>
<sst xmlns="http://schemas.openxmlformats.org/spreadsheetml/2006/main" count="161" uniqueCount="132">
  <si>
    <t>CRONOGRAMA FÍSICO ESTIMATIVO DE PREVISÃO DE DESEMBOLSO</t>
  </si>
  <si>
    <t>ITEM</t>
  </si>
  <si>
    <t>ATIVIDADE</t>
  </si>
  <si>
    <t>VALOR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</si>
  <si>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</si>
  <si>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</si>
  <si>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</si>
  <si>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</si>
  <si>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</si>
  <si>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</si>
  <si>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</si>
  <si>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</si>
  <si>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</si>
  <si>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</si>
  <si>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</si>
  <si>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</si>
  <si>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IMPLANTAÇÃO</t>
  </si>
  <si>
    <t>ESTRUTURA</t>
  </si>
  <si>
    <t>INSTALAÇÕES HIDRÁULICAS</t>
  </si>
  <si>
    <t>INSTALAÇÕES ELÉTRICAS</t>
  </si>
  <si>
    <t>SPDA</t>
  </si>
  <si>
    <t>PAISAGISMO</t>
  </si>
  <si>
    <t>TOTAL GERAL (R$)</t>
  </si>
  <si>
    <t>CRONOGRAMA FINANCEIRO ESTIMATIVO DE PREVISÃO DE DESEMBOLSO</t>
  </si>
  <si>
    <t xml:space="preserve">MÊS </t>
  </si>
  <si>
    <t>PREVISTO</t>
  </si>
  <si>
    <t>%</t>
  </si>
  <si>
    <t>PREVISTO ACUMULADO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</si>
  <si>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</si>
  <si>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</si>
  <si>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</si>
  <si>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</si>
  <si>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</si>
  <si>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</si>
  <si>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</si>
  <si>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</si>
  <si>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</si>
  <si>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</si>
  <si>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</si>
  <si>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</si>
  <si>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TOTAL</t>
  </si>
  <si>
    <t>PROJETO/OBRA: DELEGACIA POLICIA - 54º DP-CIDADE TIRADENTES</t>
  </si>
  <si>
    <t>MUN.: SÃO PAULO/SP</t>
  </si>
  <si>
    <t>ASSUNTO:  REFORMA DELEGACIA POLICIA - 54º DP-CIDADE TIRADENTES</t>
  </si>
  <si>
    <t>DATA BASE: FEVEREIRO/21</t>
  </si>
  <si>
    <t xml:space="preserve">                    RESUMO</t>
  </si>
  <si>
    <t>DISCRIMINAÇÃO</t>
  </si>
  <si>
    <t>UNID</t>
  </si>
  <si>
    <t>QTDE</t>
  </si>
  <si>
    <t>PÇO.UNIT.</t>
  </si>
  <si>
    <t>PÇO.TOTAL</t>
  </si>
  <si>
    <t>R$</t>
  </si>
  <si>
    <t>Instalação e desmobilização do canteiro de obras</t>
  </si>
  <si>
    <t>-</t>
  </si>
  <si>
    <t>Administração local</t>
  </si>
  <si>
    <t>Reforma Delegacia Policia - 54º DP-Cidade Tiradentes</t>
  </si>
  <si>
    <t>3.01</t>
  </si>
  <si>
    <t>Serviço de apoio à obra</t>
  </si>
  <si>
    <t>3.02</t>
  </si>
  <si>
    <t>Area externa</t>
  </si>
  <si>
    <t>3.03</t>
  </si>
  <si>
    <t>Area interna</t>
  </si>
  <si>
    <t>3.04</t>
  </si>
  <si>
    <t>Reforço Estrutural</t>
  </si>
  <si>
    <t>3.05</t>
  </si>
  <si>
    <t>Elevador</t>
  </si>
  <si>
    <t>3.06</t>
  </si>
  <si>
    <t>Instalações Hidraulicas e combate ao incendio</t>
  </si>
  <si>
    <t>3.07</t>
  </si>
  <si>
    <t>Acessibilidade</t>
  </si>
  <si>
    <t>3.08</t>
  </si>
  <si>
    <t>Instalações Eletricas</t>
  </si>
  <si>
    <t>3.09</t>
  </si>
  <si>
    <t>Climatização</t>
  </si>
  <si>
    <t>3.10</t>
  </si>
  <si>
    <t>Comunicação Visual</t>
  </si>
  <si>
    <t>TOTAL GERAL  R$</t>
  </si>
  <si>
    <t>Obs.:</t>
  </si>
  <si>
    <t>1) Encargos Sociais conforme Leis nº 13.161/15 e 13.932/19.</t>
  </si>
  <si>
    <t>2) Os preços unitários compõem-se de material, mão de obra e BDI de 17%.</t>
  </si>
  <si>
    <t>3) As cotações de insumos e serviços para elaborações dos preços unitários da CDHU são efetuadas mensalmente</t>
  </si>
  <si>
    <t xml:space="preserve"> pela FIPE no mercado,  com fornecedores e fabricantes.</t>
  </si>
  <si>
    <t>4) Valor total da mão de obra para efeito de INSS  R$ .545.471,10</t>
  </si>
  <si>
    <t xml:space="preserve"> </t>
  </si>
  <si>
    <t>TOTAL COM BDI (20,32%)</t>
  </si>
  <si>
    <t>TRIBUNAL DE CONTAS DO ESTADO DE SÃO PAULO</t>
  </si>
  <si>
    <t>TCE_UNID_INT - UNIDADE PARA INTERIOR DO ESTADO</t>
  </si>
  <si>
    <t>TCE_GUARITA</t>
  </si>
  <si>
    <t>TERRAPLENAGEM</t>
  </si>
  <si>
    <t>MUROS DE ARRIMO</t>
  </si>
  <si>
    <t>INFRAESTRUTURA</t>
  </si>
  <si>
    <t>RESERVATÓRIO ENTERRADO - RAP</t>
  </si>
  <si>
    <t>ARQUITETURA</t>
  </si>
  <si>
    <t>SERVIÇOS PRELIMINARES</t>
  </si>
  <si>
    <t>ÁGUA FRIA</t>
  </si>
  <si>
    <t>ESGOTO</t>
  </si>
  <si>
    <t>ÁGUAS PLUVIAIS</t>
  </si>
  <si>
    <t>RAP (RESERVATÓRIO DE RETENÇÃO DE AP)</t>
  </si>
  <si>
    <t>LUMINÁRIAS, TOMADAS, INTERRUPTORES</t>
  </si>
  <si>
    <t>DISTRIBUICAO A PARTIR DOS QUADROS DOS PAVIMENTOS/
GABINETES QLT's</t>
  </si>
  <si>
    <t>ALIMENTADORES DOS QUADROS ELÉTRICOS</t>
  </si>
  <si>
    <t>ENTRADA DE ENERGIA</t>
  </si>
  <si>
    <t>AUTOMAÇÃO - CABEAMENTO ESTRUTURADO</t>
  </si>
  <si>
    <t>CFTV</t>
  </si>
  <si>
    <t>COBERTURA DO ESTACIONAMENTO</t>
  </si>
  <si>
    <t>CANTEIRO DE OBRA</t>
  </si>
  <si>
    <t>ADMINISTRAÇÃO LOCAL</t>
  </si>
  <si>
    <t>MOGI-GUAÇU</t>
  </si>
  <si>
    <t>LOCAL: RUA PAUL HARRIS, S/N, ESQUINA COM A RUA EMIDIO CHIARELE - MOGI-GUAÇU/SP</t>
  </si>
  <si>
    <t>1167.01</t>
  </si>
  <si>
    <t>1167.02</t>
  </si>
  <si>
    <t>1167.02.01</t>
  </si>
  <si>
    <t>1167.02.02</t>
  </si>
  <si>
    <t>1167.02.03</t>
  </si>
  <si>
    <t>1167.02.04</t>
  </si>
  <si>
    <t>1167.02.05</t>
  </si>
  <si>
    <t>1167.03</t>
  </si>
  <si>
    <t>1167.03.01</t>
  </si>
  <si>
    <t>1167.03.02</t>
  </si>
  <si>
    <t>1167.03.03</t>
  </si>
  <si>
    <t>1167.03.04</t>
  </si>
  <si>
    <t>1167.03.05</t>
  </si>
  <si>
    <t>1167.04</t>
  </si>
  <si>
    <t>1167.05</t>
  </si>
  <si>
    <t>1167.06</t>
  </si>
  <si>
    <t>1167.07</t>
  </si>
  <si>
    <t>1167.08</t>
  </si>
  <si>
    <t>1167.09</t>
  </si>
  <si>
    <t>1167.09.01</t>
  </si>
  <si>
    <t>1167.09.02</t>
  </si>
  <si>
    <t>1167.10.01</t>
  </si>
  <si>
    <t>1167.10.02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</si>
</sst>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&quot;\ #,##0.00"/>
    <numFmt numFmtId="168" formatCode="&quot;R$ &quot;#,##0.0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4" borderId="2" xfId="0" applyFont="1" applyFill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4" fillId="5" borderId="3" xfId="0" applyFont="1" applyFill="1" applyBorder="1" applyAlignment="1">
      <alignment horizontal="centerContinuous" vertical="center"/>
    </xf>
    <xf numFmtId="0" fontId="7" fillId="0" borderId="0" xfId="1" applyFont="1" applyAlignment="1">
      <alignment horizontal="left" vertical="center"/>
    </xf>
    <xf numFmtId="4" fontId="4" fillId="0" borderId="10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 applyProtection="1">
      <alignment horizontal="left" vertical="center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left" vertical="center"/>
      <protection locked="0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4" fontId="5" fillId="5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2" xfId="0" applyFont="1" applyFill="1" applyBorder="1" applyAlignment="1" applyProtection="1">
      <alignment vertical="center"/>
      <protection locked="0"/>
    </xf>
    <xf numFmtId="4" fontId="4" fillId="6" borderId="10" xfId="0" applyNumberFormat="1" applyFont="1" applyFill="1" applyBorder="1" applyAlignment="1" applyProtection="1">
      <alignment horizontal="left" vertical="center"/>
      <protection locked="0"/>
    </xf>
    <xf numFmtId="4" fontId="4" fillId="6" borderId="2" xfId="0" applyNumberFormat="1" applyFont="1" applyFill="1" applyBorder="1" applyAlignment="1" applyProtection="1">
      <alignment horizontal="left" vertical="center"/>
      <protection locked="0"/>
    </xf>
    <xf numFmtId="165" fontId="1" fillId="7" borderId="2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7" applyFont="1"/>
    <xf numFmtId="0" fontId="10" fillId="0" borderId="0" xfId="7" applyFont="1" applyAlignment="1">
      <alignment horizontal="left"/>
    </xf>
    <xf numFmtId="0" fontId="10" fillId="0" borderId="0" xfId="7" applyFont="1"/>
    <xf numFmtId="0" fontId="11" fillId="0" borderId="0" xfId="7" applyFont="1"/>
    <xf numFmtId="0" fontId="1" fillId="0" borderId="0" xfId="7"/>
    <xf numFmtId="0" fontId="11" fillId="0" borderId="0" xfId="7" applyFont="1" applyAlignment="1">
      <alignment horizontal="left"/>
    </xf>
    <xf numFmtId="0" fontId="10" fillId="0" borderId="12" xfId="7" applyFont="1" applyBorder="1" applyAlignment="1">
      <alignment horizontal="left"/>
    </xf>
    <xf numFmtId="0" fontId="10" fillId="0" borderId="13" xfId="7" applyFont="1" applyBorder="1"/>
    <xf numFmtId="0" fontId="10" fillId="0" borderId="13" xfId="7" applyFont="1" applyBorder="1" applyAlignment="1">
      <alignment horizontal="left" indent="2"/>
    </xf>
    <xf numFmtId="49" fontId="10" fillId="0" borderId="15" xfId="7" applyNumberFormat="1" applyFont="1" applyBorder="1" applyAlignment="1">
      <alignment horizontal="center"/>
    </xf>
    <xf numFmtId="0" fontId="11" fillId="0" borderId="8" xfId="7" applyFont="1" applyBorder="1"/>
    <xf numFmtId="0" fontId="10" fillId="0" borderId="5" xfId="7" applyFont="1" applyBorder="1" applyAlignment="1">
      <alignment horizontal="left"/>
    </xf>
    <xf numFmtId="0" fontId="10" fillId="0" borderId="6" xfId="7" applyFont="1" applyBorder="1"/>
    <xf numFmtId="0" fontId="10" fillId="0" borderId="6" xfId="7" applyFont="1" applyBorder="1" applyAlignment="1">
      <alignment horizontal="left" indent="2"/>
    </xf>
    <xf numFmtId="0" fontId="10" fillId="0" borderId="7" xfId="7" applyFont="1" applyBorder="1"/>
    <xf numFmtId="0" fontId="10" fillId="0" borderId="11" xfId="7" applyFont="1" applyBorder="1" applyAlignment="1">
      <alignment horizontal="left"/>
    </xf>
    <xf numFmtId="0" fontId="10" fillId="0" borderId="1" xfId="7" applyFont="1" applyBorder="1"/>
    <xf numFmtId="0" fontId="10" fillId="0" borderId="3" xfId="7" applyFont="1" applyBorder="1"/>
    <xf numFmtId="49" fontId="10" fillId="0" borderId="0" xfId="7" applyNumberFormat="1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10" fillId="0" borderId="11" xfId="7" applyFont="1" applyBorder="1"/>
    <xf numFmtId="0" fontId="10" fillId="0" borderId="11" xfId="7" applyFont="1" applyBorder="1" applyAlignment="1">
      <alignment horizontal="center"/>
    </xf>
    <xf numFmtId="0" fontId="10" fillId="0" borderId="14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8" xfId="7" applyFont="1" applyBorder="1" applyAlignment="1">
      <alignment horizontal="center"/>
    </xf>
    <xf numFmtId="164" fontId="11" fillId="0" borderId="8" xfId="9" applyFont="1" applyBorder="1"/>
    <xf numFmtId="0" fontId="11" fillId="0" borderId="4" xfId="7" applyFont="1" applyBorder="1"/>
    <xf numFmtId="0" fontId="11" fillId="0" borderId="8" xfId="7" applyFont="1" applyBorder="1" applyAlignment="1">
      <alignment horizontal="left" indent="1"/>
    </xf>
    <xf numFmtId="164" fontId="11" fillId="0" borderId="4" xfId="9" applyFont="1" applyBorder="1"/>
    <xf numFmtId="0" fontId="9" fillId="0" borderId="0" xfId="7" applyFont="1" applyAlignment="1">
      <alignment horizontal="center"/>
    </xf>
    <xf numFmtId="43" fontId="1" fillId="0" borderId="0" xfId="7" applyNumberFormat="1"/>
    <xf numFmtId="49" fontId="11" fillId="0" borderId="8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64" fontId="10" fillId="0" borderId="14" xfId="9" applyFont="1" applyBorder="1"/>
    <xf numFmtId="0" fontId="11" fillId="0" borderId="6" xfId="7" applyFont="1" applyBorder="1" applyAlignment="1">
      <alignment horizontal="center"/>
    </xf>
    <xf numFmtId="164" fontId="11" fillId="0" borderId="6" xfId="9" applyFont="1" applyBorder="1"/>
    <xf numFmtId="164" fontId="11" fillId="0" borderId="0" xfId="9" applyFont="1" applyBorder="1"/>
    <xf numFmtId="0" fontId="1" fillId="0" borderId="8" xfId="7" applyBorder="1"/>
    <xf numFmtId="0" fontId="12" fillId="0" borderId="0" xfId="7" applyFont="1" applyAlignment="1">
      <alignment horizontal="center"/>
    </xf>
    <xf numFmtId="164" fontId="12" fillId="0" borderId="4" xfId="9" applyFont="1" applyBorder="1"/>
    <xf numFmtId="0" fontId="1" fillId="0" borderId="11" xfId="7" applyBorder="1" applyAlignment="1">
      <alignment horizontal="left"/>
    </xf>
    <xf numFmtId="0" fontId="1" fillId="0" borderId="1" xfId="7" applyBorder="1"/>
    <xf numFmtId="4" fontId="1" fillId="0" borderId="1" xfId="7" applyNumberFormat="1" applyBorder="1"/>
    <xf numFmtId="4" fontId="1" fillId="0" borderId="14" xfId="7" applyNumberFormat="1" applyBorder="1"/>
    <xf numFmtId="0" fontId="1" fillId="0" borderId="0" xfId="7" applyAlignment="1">
      <alignment horizontal="left"/>
    </xf>
    <xf numFmtId="4" fontId="1" fillId="0" borderId="0" xfId="7" applyNumberFormat="1"/>
    <xf numFmtId="0" fontId="4" fillId="0" borderId="0" xfId="7" applyFont="1"/>
    <xf numFmtId="9" fontId="13" fillId="0" borderId="0" xfId="10" applyFont="1" applyAlignment="1">
      <alignment horizontal="center" vertical="center"/>
    </xf>
    <xf numFmtId="10" fontId="1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 wrapText="1"/>
    </xf>
    <xf numFmtId="4" fontId="1" fillId="0" borderId="6" xfId="5" applyNumberFormat="1" applyFont="1" applyFill="1" applyBorder="1" applyAlignment="1">
      <alignment vertical="center"/>
    </xf>
    <xf numFmtId="165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0" fontId="1" fillId="5" borderId="10" xfId="0" applyNumberFormat="1" applyFont="1" applyFill="1" applyBorder="1" applyAlignment="1" applyProtection="1">
      <alignment horizontal="center" vertical="center"/>
      <protection locked="0"/>
    </xf>
    <xf numFmtId="10" fontId="1" fillId="0" borderId="0" xfId="10" applyNumberFormat="1" applyFont="1" applyFill="1" applyAlignment="1">
      <alignment vertical="center"/>
    </xf>
    <xf numFmtId="168" fontId="1" fillId="5" borderId="14" xfId="6" applyNumberFormat="1" applyFont="1" applyFill="1" applyBorder="1" applyAlignment="1" applyProtection="1">
      <alignment horizontal="center" vertical="center"/>
      <protection locked="0"/>
    </xf>
    <xf numFmtId="10" fontId="1" fillId="6" borderId="2" xfId="0" applyNumberFormat="1" applyFont="1" applyFill="1" applyBorder="1" applyAlignment="1" applyProtection="1">
      <alignment horizontal="center" vertical="center"/>
      <protection locked="0"/>
    </xf>
    <xf numFmtId="166" fontId="1" fillId="5" borderId="14" xfId="6" applyNumberFormat="1" applyFont="1" applyFill="1" applyBorder="1" applyAlignment="1" applyProtection="1">
      <alignment horizontal="center" vertical="center"/>
      <protection locked="0"/>
    </xf>
    <xf numFmtId="164" fontId="1" fillId="0" borderId="0" xfId="5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4" fontId="1" fillId="0" borderId="7" xfId="5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 vertical="center"/>
    </xf>
    <xf numFmtId="4" fontId="1" fillId="0" borderId="3" xfId="5" applyNumberFormat="1" applyFont="1" applyFill="1" applyBorder="1" applyAlignment="1">
      <alignment horizontal="left"/>
    </xf>
    <xf numFmtId="0" fontId="1" fillId="0" borderId="0" xfId="0" applyFont="1"/>
    <xf numFmtId="0" fontId="1" fillId="0" borderId="2" xfId="0" quotePrefix="1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 applyAlignment="1">
      <alignment wrapText="1"/>
    </xf>
    <xf numFmtId="164" fontId="1" fillId="0" borderId="0" xfId="5" applyFont="1" applyAlignment="1">
      <alignment wrapText="1"/>
    </xf>
    <xf numFmtId="4" fontId="2" fillId="0" borderId="0" xfId="0" applyNumberFormat="1" applyFont="1" applyAlignment="1">
      <alignment vertical="center" wrapText="1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166" fontId="14" fillId="0" borderId="14" xfId="0" applyNumberFormat="1" applyFont="1" applyBorder="1" applyAlignment="1" applyProtection="1">
      <alignment horizontal="center" vertical="center"/>
      <protection locked="0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166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4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164" fontId="1" fillId="0" borderId="0" xfId="5" applyFont="1" applyFill="1" applyAlignment="1">
      <alignment vertical="center"/>
    </xf>
    <xf numFmtId="44" fontId="1" fillId="0" borderId="0" xfId="11" applyFont="1" applyFill="1" applyAlignment="1">
      <alignment vertical="center"/>
    </xf>
    <xf numFmtId="4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5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</cellXfs>
  <cellStyles count="12">
    <cellStyle name="Moeda" xfId="11" builtinId="4"/>
    <cellStyle name="Normal" xfId="0" builtinId="0"/>
    <cellStyle name="Normal 2" xfId="7" xr:uid="{00000000-0005-0000-0000-000001000000}"/>
    <cellStyle name="Normal 2 2" xfId="1" xr:uid="{00000000-0005-0000-0000-000002000000}"/>
    <cellStyle name="Normal 2_DETALHADA_CDP-GALIA_161" xfId="2" xr:uid="{00000000-0005-0000-0000-000003000000}"/>
    <cellStyle name="Porcentagem" xfId="10" builtinId="5"/>
    <cellStyle name="Porcentagem 2" xfId="8" xr:uid="{00000000-0005-0000-0000-000005000000}"/>
    <cellStyle name="Porcentagem 2 2" xfId="3" xr:uid="{00000000-0005-0000-0000-000006000000}"/>
    <cellStyle name="Separador de milhares 4" xfId="4" xr:uid="{00000000-0005-0000-0000-000007000000}"/>
    <cellStyle name="Vírgula" xfId="5" builtinId="3"/>
    <cellStyle name="Vírgula 2" xfId="9" xr:uid="{00000000-0005-0000-0000-000009000000}"/>
    <cellStyle name="Vírgula 2 2" xfId="6" xr:uid="{00000000-0005-0000-0000-00000A000000}"/>
  </cellStyles>
  <dxfs count="104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2</xdr:row>
      <xdr:rowOff>22411</xdr:rowOff>
    </xdr:from>
    <xdr:to>
      <xdr:col>1</xdr:col>
      <xdr:colOff>1019443</xdr:colOff>
      <xdr:row>2</xdr:row>
      <xdr:rowOff>268940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225052-2648-4C1D-9FA2-1C2AF3A1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347382"/>
          <a:ext cx="941002" cy="246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47625</xdr:rowOff>
    </xdr:from>
    <xdr:to>
      <xdr:col>0</xdr:col>
      <xdr:colOff>1036252</xdr:colOff>
      <xdr:row>2</xdr:row>
      <xdr:rowOff>294154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C10A48-F794-4DDA-871D-59D9502B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71475"/>
          <a:ext cx="941002" cy="246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0</xdr:row>
      <xdr:rowOff>52922</xdr:rowOff>
    </xdr:from>
    <xdr:to>
      <xdr:col>2</xdr:col>
      <xdr:colOff>550331</xdr:colOff>
      <xdr:row>2</xdr:row>
      <xdr:rowOff>84672</xdr:rowOff>
    </xdr:to>
    <xdr:pic>
      <xdr:nvPicPr>
        <xdr:cNvPr id="2" name="Imagem 1" descr="http://portal/download/identidade-visual/logo/jpg/CDHU-preferencial-pos-RGB.jpg">
          <a:extLst>
            <a:ext uri="{FF2B5EF4-FFF2-40B4-BE49-F238E27FC236}">
              <a16:creationId xmlns:a16="http://schemas.microsoft.com/office/drawing/2014/main" id="{3AD26E4C-6AAE-48D5-A727-228540F36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5" y="52922"/>
          <a:ext cx="948266" cy="46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01"/>
  <sheetViews>
    <sheetView showZeros="0" tabSelected="1" view="pageBreakPreview" zoomScale="85" zoomScaleNormal="85" zoomScaleSheetLayoutView="85" zoomScalePageLayoutView="41" workbookViewId="0">
      <selection activeCell="J78" sqref="J78"/>
    </sheetView>
  </sheetViews>
  <sheetFormatPr defaultColWidth="9.140625" defaultRowHeight="12.75" x14ac:dyDescent="0.2"/>
  <cols>
    <col min="1" max="1" width="5.42578125" style="15" customWidth="1"/>
    <col min="2" max="2" width="16.5703125" style="15" customWidth="1"/>
    <col min="3" max="3" width="54.140625" style="19" customWidth="1"/>
    <col min="4" max="4" width="25.140625" style="19" customWidth="1"/>
    <col min="5" max="5" width="16.7109375" style="20" customWidth="1"/>
    <col min="6" max="10" width="15.7109375" style="20" customWidth="1"/>
    <col min="11" max="11" width="16.7109375" style="20" customWidth="1"/>
    <col min="12" max="16" width="15.7109375" style="20" customWidth="1"/>
    <col min="17" max="17" width="4" style="15" customWidth="1"/>
    <col min="18" max="18" width="4.42578125" style="15" customWidth="1"/>
    <col min="19" max="19" width="12.28515625" style="15" bestFit="1" customWidth="1"/>
    <col min="20" max="16384" width="9.140625" style="15"/>
  </cols>
  <sheetData>
    <row r="1" spans="2:19" ht="6" customHeight="1" x14ac:dyDescent="0.2">
      <c r="B1" s="102"/>
      <c r="C1" s="103"/>
      <c r="D1" s="103"/>
      <c r="E1" s="104"/>
      <c r="F1" s="103"/>
      <c r="G1" s="105"/>
      <c r="H1" s="104"/>
      <c r="I1" s="104"/>
      <c r="J1" s="104"/>
      <c r="K1" s="104"/>
      <c r="L1" s="103"/>
      <c r="M1" s="105"/>
      <c r="N1" s="104"/>
      <c r="O1" s="104"/>
      <c r="P1" s="106"/>
      <c r="Q1" s="107"/>
      <c r="R1" s="107"/>
      <c r="S1" s="107"/>
    </row>
    <row r="2" spans="2:19" ht="20.100000000000001" customHeight="1" x14ac:dyDescent="0.2">
      <c r="B2" s="108"/>
      <c r="C2" s="47" t="s">
        <v>85</v>
      </c>
      <c r="D2" s="47"/>
      <c r="E2" s="47"/>
      <c r="F2" s="47"/>
      <c r="G2" s="47"/>
      <c r="H2" s="45"/>
      <c r="I2" s="45"/>
      <c r="J2" s="45"/>
      <c r="K2" s="47"/>
      <c r="L2" s="47"/>
      <c r="M2" s="47"/>
      <c r="N2" s="45"/>
      <c r="O2" s="45"/>
      <c r="P2" s="48"/>
      <c r="Q2" s="107"/>
      <c r="R2" s="107"/>
      <c r="S2" s="107"/>
    </row>
    <row r="3" spans="2:19" ht="24.95" customHeight="1" x14ac:dyDescent="0.2">
      <c r="B3" s="108"/>
      <c r="C3" s="22" t="s">
        <v>107</v>
      </c>
      <c r="D3" s="22"/>
      <c r="E3" s="22"/>
      <c r="F3" s="149"/>
      <c r="G3" s="150"/>
      <c r="H3" s="45"/>
      <c r="I3" s="45"/>
      <c r="J3" s="45"/>
      <c r="K3" s="22"/>
      <c r="L3" s="149"/>
      <c r="M3" s="150"/>
      <c r="N3" s="45"/>
      <c r="O3" s="45"/>
      <c r="P3" s="48"/>
      <c r="Q3" s="107"/>
      <c r="R3" s="107"/>
      <c r="S3" s="107"/>
    </row>
    <row r="4" spans="2:19" ht="33" customHeight="1" x14ac:dyDescent="0.2">
      <c r="B4" s="108"/>
      <c r="C4" s="148" t="s">
        <v>108</v>
      </c>
      <c r="D4" s="151"/>
      <c r="E4" s="151"/>
      <c r="F4" s="151"/>
      <c r="G4" s="151"/>
      <c r="H4" s="45"/>
      <c r="I4" s="45"/>
      <c r="J4" s="45"/>
      <c r="K4" s="151"/>
      <c r="L4" s="151"/>
      <c r="M4" s="151"/>
      <c r="N4" s="45"/>
      <c r="O4" s="45"/>
      <c r="P4" s="48"/>
      <c r="Q4" s="107"/>
      <c r="R4" s="107"/>
      <c r="S4" s="107"/>
    </row>
    <row r="5" spans="2:19" ht="6" customHeight="1" x14ac:dyDescent="0.2">
      <c r="B5" s="152"/>
      <c r="C5" s="153"/>
      <c r="D5" s="153"/>
      <c r="E5" s="154"/>
      <c r="F5" s="153"/>
      <c r="G5" s="155"/>
      <c r="H5" s="46"/>
      <c r="I5" s="46"/>
      <c r="J5" s="46"/>
      <c r="K5" s="154"/>
      <c r="L5" s="153"/>
      <c r="M5" s="155"/>
      <c r="N5" s="46"/>
      <c r="O5" s="46"/>
      <c r="P5" s="49"/>
      <c r="Q5" s="107"/>
      <c r="R5" s="107"/>
      <c r="S5" s="107"/>
    </row>
    <row r="6" spans="2:19" ht="15" customHeight="1" x14ac:dyDescent="0.2">
      <c r="B6" s="156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  <c r="Q6" s="107"/>
      <c r="R6" s="107"/>
      <c r="S6" s="107"/>
    </row>
    <row r="7" spans="2:19" s="36" customFormat="1" ht="15" customHeight="1" x14ac:dyDescent="0.2">
      <c r="B7" s="5" t="s">
        <v>1</v>
      </c>
      <c r="C7" s="6" t="s">
        <v>2</v>
      </c>
      <c r="D7" s="6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</row>
    <row r="8" spans="2:19" ht="15" customHeight="1" x14ac:dyDescent="0.2">
      <c r="B8" s="145" t="s">
        <v>53</v>
      </c>
      <c r="C8" s="16" t="s">
        <v>105</v>
      </c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07"/>
      <c r="R8" s="107"/>
      <c r="S8" s="110">
        <f>SUM(E9:P9)</f>
        <v>1</v>
      </c>
    </row>
    <row r="9" spans="2:19" ht="12.75" customHeight="1" x14ac:dyDescent="0.2">
      <c r="B9" s="143" t="s">
        <v>53</v>
      </c>
      <c r="C9" s="28" t="s">
        <v>105</v>
      </c>
      <c r="D9" s="138">
        <v>43963.08</v>
      </c>
      <c r="E9" s="109">
        <v>8.3299999999999999E-2</v>
      </c>
      <c r="F9" s="109">
        <v>8.3299999999999999E-2</v>
      </c>
      <c r="G9" s="109">
        <v>8.3299999999999999E-2</v>
      </c>
      <c r="H9" s="109">
        <v>8.3299999999999999E-2</v>
      </c>
      <c r="I9" s="109">
        <v>8.3299999999999999E-2</v>
      </c>
      <c r="J9" s="109">
        <v>8.3299999999999999E-2</v>
      </c>
      <c r="K9" s="109">
        <v>8.3299999999999999E-2</v>
      </c>
      <c r="L9" s="109">
        <v>8.3299999999999999E-2</v>
      </c>
      <c r="M9" s="109">
        <v>8.3400000000000002E-2</v>
      </c>
      <c r="N9" s="109">
        <v>8.3400000000000002E-2</v>
      </c>
      <c r="O9" s="109">
        <v>8.3400000000000002E-2</v>
      </c>
      <c r="P9" s="109">
        <v>8.3400000000000002E-2</v>
      </c>
      <c r="R9" s="107"/>
      <c r="S9" s="110">
        <f>SUM(E10:P10)</f>
        <v>0</v>
      </c>
    </row>
    <row r="10" spans="2:19" s="37" customFormat="1" ht="5.0999999999999996" customHeight="1" x14ac:dyDescent="0.2"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S10" s="147"/>
    </row>
    <row r="11" spans="2:19" ht="12.75" customHeight="1" x14ac:dyDescent="0.2">
      <c r="B11" s="30"/>
      <c r="C11" s="30"/>
      <c r="D11" s="32"/>
      <c r="E11" s="111">
        <f>E9*$D$9</f>
        <v>3662.1245640000002</v>
      </c>
      <c r="F11" s="111">
        <f t="shared" ref="F11:P11" si="0">F9*$D$9</f>
        <v>3662.1245640000002</v>
      </c>
      <c r="G11" s="111">
        <f t="shared" si="0"/>
        <v>3662.1245640000002</v>
      </c>
      <c r="H11" s="111">
        <f t="shared" si="0"/>
        <v>3662.1245640000002</v>
      </c>
      <c r="I11" s="111">
        <f t="shared" si="0"/>
        <v>3662.1245640000002</v>
      </c>
      <c r="J11" s="111">
        <f t="shared" si="0"/>
        <v>3662.1245640000002</v>
      </c>
      <c r="K11" s="111">
        <f t="shared" si="0"/>
        <v>3662.1245640000002</v>
      </c>
      <c r="L11" s="111">
        <f t="shared" si="0"/>
        <v>3662.1245640000002</v>
      </c>
      <c r="M11" s="111">
        <f t="shared" si="0"/>
        <v>3666.5208720000001</v>
      </c>
      <c r="N11" s="111">
        <f t="shared" si="0"/>
        <v>3666.5208720000001</v>
      </c>
      <c r="O11" s="111">
        <f t="shared" si="0"/>
        <v>3666.5208720000001</v>
      </c>
      <c r="P11" s="111">
        <f t="shared" si="0"/>
        <v>3666.5208720000001</v>
      </c>
      <c r="R11" s="107"/>
      <c r="S11" s="107"/>
    </row>
    <row r="12" spans="2:19" ht="15" customHeight="1" x14ac:dyDescent="0.2">
      <c r="B12" s="145" t="s">
        <v>53</v>
      </c>
      <c r="C12" s="16" t="s">
        <v>106</v>
      </c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07"/>
      <c r="S12" s="110">
        <f>SUM(E13:P13)</f>
        <v>1</v>
      </c>
    </row>
    <row r="13" spans="2:19" ht="12.75" customHeight="1" x14ac:dyDescent="0.2">
      <c r="B13" s="143" t="s">
        <v>53</v>
      </c>
      <c r="C13" s="28" t="s">
        <v>106</v>
      </c>
      <c r="D13" s="138">
        <v>187876.41</v>
      </c>
      <c r="E13" s="109">
        <v>8.3299999999999999E-2</v>
      </c>
      <c r="F13" s="109">
        <v>8.3299999999999999E-2</v>
      </c>
      <c r="G13" s="109">
        <v>8.3299999999999999E-2</v>
      </c>
      <c r="H13" s="109">
        <v>8.3299999999999999E-2</v>
      </c>
      <c r="I13" s="109">
        <v>8.3299999999999999E-2</v>
      </c>
      <c r="J13" s="109">
        <v>8.3299999999999999E-2</v>
      </c>
      <c r="K13" s="109">
        <v>8.3299999999999999E-2</v>
      </c>
      <c r="L13" s="109">
        <v>8.3299999999999999E-2</v>
      </c>
      <c r="M13" s="109">
        <v>8.3400000000000002E-2</v>
      </c>
      <c r="N13" s="109">
        <v>8.3400000000000002E-2</v>
      </c>
      <c r="O13" s="109">
        <v>8.3400000000000002E-2</v>
      </c>
      <c r="P13" s="109">
        <v>8.3400000000000002E-2</v>
      </c>
      <c r="R13" s="107"/>
      <c r="S13" s="110">
        <f>SUM(E14:P14)</f>
        <v>0</v>
      </c>
    </row>
    <row r="14" spans="2:19" s="37" customFormat="1" ht="5.0999999999999996" customHeight="1" x14ac:dyDescent="0.2">
      <c r="B14" s="33"/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S14" s="147"/>
    </row>
    <row r="15" spans="2:19" ht="12.75" customHeight="1" x14ac:dyDescent="0.2">
      <c r="B15" s="30"/>
      <c r="C15" s="30"/>
      <c r="D15" s="32"/>
      <c r="E15" s="111">
        <f>E13*$D$13</f>
        <v>15650.104953</v>
      </c>
      <c r="F15" s="111">
        <f t="shared" ref="F15:P15" si="1">F13*$D$13</f>
        <v>15650.104953</v>
      </c>
      <c r="G15" s="111">
        <f t="shared" si="1"/>
        <v>15650.104953</v>
      </c>
      <c r="H15" s="111">
        <f t="shared" si="1"/>
        <v>15650.104953</v>
      </c>
      <c r="I15" s="111">
        <f t="shared" si="1"/>
        <v>15650.104953</v>
      </c>
      <c r="J15" s="111">
        <f t="shared" si="1"/>
        <v>15650.104953</v>
      </c>
      <c r="K15" s="111">
        <f t="shared" si="1"/>
        <v>15650.104953</v>
      </c>
      <c r="L15" s="111">
        <f t="shared" si="1"/>
        <v>15650.104953</v>
      </c>
      <c r="M15" s="111">
        <f t="shared" si="1"/>
        <v>15668.892594000001</v>
      </c>
      <c r="N15" s="111">
        <f t="shared" si="1"/>
        <v>15668.892594000001</v>
      </c>
      <c r="O15" s="111">
        <f t="shared" si="1"/>
        <v>15668.892594000001</v>
      </c>
      <c r="P15" s="111">
        <f t="shared" si="1"/>
        <v>15668.892594000001</v>
      </c>
      <c r="R15" s="107"/>
      <c r="S15" s="107"/>
    </row>
    <row r="16" spans="2:19" ht="15" customHeight="1" x14ac:dyDescent="0.2">
      <c r="B16" s="16" t="s">
        <v>109</v>
      </c>
      <c r="C16" s="16" t="s">
        <v>88</v>
      </c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07"/>
      <c r="S16" s="110">
        <f>SUM(E17:P17)</f>
        <v>1</v>
      </c>
    </row>
    <row r="17" spans="2:19" ht="12.75" customHeight="1" x14ac:dyDescent="0.2">
      <c r="B17" s="28" t="s">
        <v>109</v>
      </c>
      <c r="C17" s="28" t="s">
        <v>88</v>
      </c>
      <c r="D17" s="138">
        <v>121456.23</v>
      </c>
      <c r="E17" s="109">
        <v>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R17" s="107"/>
      <c r="S17" s="110">
        <f>SUM(E18:P18)</f>
        <v>0</v>
      </c>
    </row>
    <row r="18" spans="2:19" s="37" customFormat="1" ht="5.0999999999999996" customHeight="1" x14ac:dyDescent="0.2">
      <c r="B18" s="33"/>
      <c r="C18" s="33"/>
      <c r="D18" s="34"/>
      <c r="E18" s="3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S18" s="147"/>
    </row>
    <row r="19" spans="2:19" ht="12.75" customHeight="1" x14ac:dyDescent="0.2">
      <c r="B19" s="30"/>
      <c r="C19" s="30"/>
      <c r="D19" s="32"/>
      <c r="E19" s="111">
        <f>E17*$D$17</f>
        <v>121456.23</v>
      </c>
      <c r="F19" s="111">
        <f t="shared" ref="F19:P19" si="2">F17*$D$17</f>
        <v>0</v>
      </c>
      <c r="G19" s="111">
        <f t="shared" si="2"/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111">
        <f t="shared" si="2"/>
        <v>0</v>
      </c>
      <c r="L19" s="111">
        <f t="shared" si="2"/>
        <v>0</v>
      </c>
      <c r="M19" s="111">
        <f t="shared" si="2"/>
        <v>0</v>
      </c>
      <c r="N19" s="111">
        <f t="shared" si="2"/>
        <v>0</v>
      </c>
      <c r="O19" s="111">
        <f t="shared" si="2"/>
        <v>0</v>
      </c>
      <c r="P19" s="111">
        <f t="shared" si="2"/>
        <v>0</v>
      </c>
      <c r="R19" s="107"/>
      <c r="S19" s="110">
        <f>SUM(E20:P20)</f>
        <v>0</v>
      </c>
    </row>
    <row r="20" spans="2:19" ht="15" customHeight="1" x14ac:dyDescent="0.2">
      <c r="B20" s="38" t="s">
        <v>127</v>
      </c>
      <c r="C20" s="40" t="s">
        <v>17</v>
      </c>
      <c r="D20" s="141"/>
      <c r="E20" s="17"/>
      <c r="F20" s="17"/>
      <c r="G20" s="17"/>
      <c r="H20" s="16"/>
      <c r="I20" s="16"/>
      <c r="J20" s="16"/>
      <c r="K20" s="17"/>
      <c r="L20" s="17"/>
      <c r="M20" s="17"/>
      <c r="N20" s="16"/>
      <c r="O20" s="16"/>
      <c r="P20" s="16"/>
      <c r="R20" s="107"/>
      <c r="S20" s="110">
        <f>SUM(E21:P21)</f>
        <v>1</v>
      </c>
    </row>
    <row r="21" spans="2:19" ht="12.75" customHeight="1" x14ac:dyDescent="0.2">
      <c r="B21" s="28" t="s">
        <v>128</v>
      </c>
      <c r="C21" s="28" t="s">
        <v>89</v>
      </c>
      <c r="D21" s="138">
        <v>17329.330000000002</v>
      </c>
      <c r="E21" s="109">
        <v>0.25</v>
      </c>
      <c r="F21" s="109">
        <v>0.25</v>
      </c>
      <c r="G21" s="109">
        <v>0.25</v>
      </c>
      <c r="H21" s="109">
        <v>0.25</v>
      </c>
      <c r="I21" s="109"/>
      <c r="J21" s="109"/>
      <c r="K21" s="109"/>
      <c r="L21" s="109"/>
      <c r="M21" s="109"/>
      <c r="N21" s="109"/>
      <c r="O21" s="109"/>
      <c r="P21" s="109"/>
      <c r="R21" s="107"/>
      <c r="S21" s="110">
        <f>SUM(E22:P22)</f>
        <v>0</v>
      </c>
    </row>
    <row r="22" spans="2:19" ht="5.0999999999999996" customHeight="1" x14ac:dyDescent="0.2">
      <c r="B22" s="29"/>
      <c r="C22" s="29"/>
      <c r="D22" s="3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S22" s="147"/>
    </row>
    <row r="23" spans="2:19" ht="12.75" customHeight="1" x14ac:dyDescent="0.2">
      <c r="B23" s="30"/>
      <c r="C23" s="30"/>
      <c r="D23" s="32"/>
      <c r="E23" s="111">
        <f>E21*$D$21</f>
        <v>4332.3325000000004</v>
      </c>
      <c r="F23" s="111">
        <f t="shared" ref="F23:P23" si="3">F21*$D$21</f>
        <v>4332.3325000000004</v>
      </c>
      <c r="G23" s="111">
        <f t="shared" si="3"/>
        <v>4332.3325000000004</v>
      </c>
      <c r="H23" s="111">
        <f t="shared" si="3"/>
        <v>4332.3325000000004</v>
      </c>
      <c r="I23" s="111">
        <f t="shared" si="3"/>
        <v>0</v>
      </c>
      <c r="J23" s="111">
        <f t="shared" si="3"/>
        <v>0</v>
      </c>
      <c r="K23" s="111">
        <f t="shared" si="3"/>
        <v>0</v>
      </c>
      <c r="L23" s="111">
        <f t="shared" si="3"/>
        <v>0</v>
      </c>
      <c r="M23" s="111">
        <f t="shared" si="3"/>
        <v>0</v>
      </c>
      <c r="N23" s="111">
        <f t="shared" si="3"/>
        <v>0</v>
      </c>
      <c r="O23" s="111">
        <f t="shared" si="3"/>
        <v>0</v>
      </c>
      <c r="P23" s="111">
        <f t="shared" si="3"/>
        <v>0</v>
      </c>
      <c r="S23" s="110">
        <f>SUM(E24:P24)</f>
        <v>1</v>
      </c>
    </row>
    <row r="24" spans="2:19" ht="12.75" customHeight="1" x14ac:dyDescent="0.2">
      <c r="B24" s="28" t="s">
        <v>129</v>
      </c>
      <c r="C24" s="28" t="s">
        <v>91</v>
      </c>
      <c r="D24" s="138">
        <v>49891.73</v>
      </c>
      <c r="E24" s="109">
        <v>0.25</v>
      </c>
      <c r="F24" s="109">
        <v>0.25</v>
      </c>
      <c r="G24" s="109">
        <v>0.25</v>
      </c>
      <c r="H24" s="109">
        <v>0.25</v>
      </c>
      <c r="I24" s="109"/>
      <c r="J24" s="109"/>
      <c r="K24" s="109"/>
      <c r="L24" s="109"/>
      <c r="M24" s="109"/>
      <c r="N24" s="109"/>
      <c r="O24" s="109"/>
      <c r="P24" s="109"/>
      <c r="R24" s="107"/>
      <c r="S24" s="110">
        <f>SUM(E25:P25)</f>
        <v>0</v>
      </c>
    </row>
    <row r="25" spans="2:19" ht="5.0999999999999996" customHeight="1" x14ac:dyDescent="0.2">
      <c r="B25" s="29"/>
      <c r="C25" s="29"/>
      <c r="D25" s="3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S25" s="147"/>
    </row>
    <row r="26" spans="2:19" ht="12.75" customHeight="1" x14ac:dyDescent="0.2">
      <c r="B26" s="30"/>
      <c r="C26" s="30"/>
      <c r="D26" s="32"/>
      <c r="E26" s="111">
        <f>E24*$D$24</f>
        <v>12472.932500000001</v>
      </c>
      <c r="F26" s="111">
        <f t="shared" ref="F26:H26" si="4">F24*$D$24</f>
        <v>12472.932500000001</v>
      </c>
      <c r="G26" s="111">
        <f t="shared" si="4"/>
        <v>12472.932500000001</v>
      </c>
      <c r="H26" s="111">
        <f t="shared" si="4"/>
        <v>12472.932500000001</v>
      </c>
      <c r="I26" s="111">
        <f t="shared" ref="I26:P26" si="5">I24*$D$28</f>
        <v>0</v>
      </c>
      <c r="J26" s="111">
        <f t="shared" si="5"/>
        <v>0</v>
      </c>
      <c r="K26" s="111">
        <f t="shared" si="5"/>
        <v>0</v>
      </c>
      <c r="L26" s="111">
        <f t="shared" si="5"/>
        <v>0</v>
      </c>
      <c r="M26" s="111">
        <f t="shared" si="5"/>
        <v>0</v>
      </c>
      <c r="N26" s="111">
        <f t="shared" si="5"/>
        <v>0</v>
      </c>
      <c r="O26" s="111">
        <f t="shared" si="5"/>
        <v>0</v>
      </c>
      <c r="P26" s="111">
        <f t="shared" si="5"/>
        <v>0</v>
      </c>
      <c r="S26" s="110">
        <f>SUM(E27:P27)</f>
        <v>0</v>
      </c>
    </row>
    <row r="27" spans="2:19" ht="15" customHeight="1" x14ac:dyDescent="0.2">
      <c r="B27" s="38" t="s">
        <v>126</v>
      </c>
      <c r="C27" s="40" t="s">
        <v>92</v>
      </c>
      <c r="D27" s="17"/>
      <c r="E27" s="17"/>
      <c r="F27" s="17"/>
      <c r="G27" s="17"/>
      <c r="H27" s="16"/>
      <c r="I27" s="16"/>
      <c r="J27" s="16"/>
      <c r="K27" s="17"/>
      <c r="L27" s="17"/>
      <c r="M27" s="17"/>
      <c r="N27" s="16"/>
      <c r="O27" s="16"/>
      <c r="P27" s="16"/>
      <c r="S27" s="110">
        <f>SUM(E28:P28)</f>
        <v>0.99999999999999989</v>
      </c>
    </row>
    <row r="28" spans="2:19" ht="12.75" customHeight="1" x14ac:dyDescent="0.2">
      <c r="B28" s="28" t="s">
        <v>126</v>
      </c>
      <c r="C28" s="28" t="s">
        <v>16</v>
      </c>
      <c r="D28" s="138">
        <v>615454.22</v>
      </c>
      <c r="E28" s="109"/>
      <c r="F28" s="109"/>
      <c r="G28" s="109">
        <v>0.11119999999999999</v>
      </c>
      <c r="H28" s="109">
        <v>0.1111</v>
      </c>
      <c r="I28" s="109">
        <v>0.1111</v>
      </c>
      <c r="J28" s="109">
        <v>0.1111</v>
      </c>
      <c r="K28" s="109">
        <v>0.1111</v>
      </c>
      <c r="L28" s="109">
        <v>0.1111</v>
      </c>
      <c r="M28" s="109">
        <v>0.1111</v>
      </c>
      <c r="N28" s="109">
        <v>0.1111</v>
      </c>
      <c r="O28" s="109">
        <v>0.1111</v>
      </c>
      <c r="P28" s="109">
        <v>0</v>
      </c>
      <c r="S28" s="110">
        <f>SUM(E29:P29)</f>
        <v>0</v>
      </c>
    </row>
    <row r="29" spans="2:19" ht="5.0999999999999996" customHeight="1" x14ac:dyDescent="0.2">
      <c r="B29" s="29"/>
      <c r="C29" s="29"/>
      <c r="D29" s="3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S29" s="147"/>
    </row>
    <row r="30" spans="2:19" ht="12.75" customHeight="1" x14ac:dyDescent="0.2">
      <c r="B30" s="30"/>
      <c r="C30" s="30"/>
      <c r="D30" s="32"/>
      <c r="E30" s="111">
        <f t="shared" ref="E30:P30" si="6">E28*$D$28</f>
        <v>0</v>
      </c>
      <c r="F30" s="111">
        <f t="shared" si="6"/>
        <v>0</v>
      </c>
      <c r="G30" s="111">
        <f t="shared" si="6"/>
        <v>68438.509263999993</v>
      </c>
      <c r="H30" s="111">
        <f t="shared" si="6"/>
        <v>68376.963841999997</v>
      </c>
      <c r="I30" s="111">
        <f t="shared" si="6"/>
        <v>68376.963841999997</v>
      </c>
      <c r="J30" s="111">
        <f t="shared" si="6"/>
        <v>68376.963841999997</v>
      </c>
      <c r="K30" s="111">
        <f t="shared" si="6"/>
        <v>68376.963841999997</v>
      </c>
      <c r="L30" s="111">
        <f t="shared" si="6"/>
        <v>68376.963841999997</v>
      </c>
      <c r="M30" s="111">
        <f t="shared" si="6"/>
        <v>68376.963841999997</v>
      </c>
      <c r="N30" s="111">
        <f t="shared" si="6"/>
        <v>68376.963841999997</v>
      </c>
      <c r="O30" s="111">
        <f t="shared" si="6"/>
        <v>68376.963841999997</v>
      </c>
      <c r="P30" s="111">
        <f t="shared" si="6"/>
        <v>0</v>
      </c>
      <c r="S30" s="110">
        <f>SUM(E31:P31)</f>
        <v>0</v>
      </c>
    </row>
    <row r="31" spans="2:19" ht="12.75" customHeight="1" x14ac:dyDescent="0.2">
      <c r="B31" s="40" t="s">
        <v>125</v>
      </c>
      <c r="C31" s="39" t="s">
        <v>21</v>
      </c>
      <c r="D31" s="17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S31" s="110">
        <f>SUM(E32:P32)</f>
        <v>1</v>
      </c>
    </row>
    <row r="32" spans="2:19" ht="12.75" customHeight="1" x14ac:dyDescent="0.2">
      <c r="B32" s="28" t="s">
        <v>125</v>
      </c>
      <c r="C32" s="28" t="s">
        <v>21</v>
      </c>
      <c r="D32" s="138">
        <v>31614.79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>
        <v>1</v>
      </c>
      <c r="S32" s="110">
        <f>SUM(E33:P33)</f>
        <v>0</v>
      </c>
    </row>
    <row r="33" spans="2:19" ht="5.0999999999999996" customHeight="1" x14ac:dyDescent="0.2">
      <c r="B33" s="29"/>
      <c r="C33" s="29"/>
      <c r="D33" s="31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S33" s="147"/>
    </row>
    <row r="34" spans="2:19" ht="12.75" customHeight="1" x14ac:dyDescent="0.2">
      <c r="B34" s="30"/>
      <c r="C34" s="30"/>
      <c r="D34" s="32"/>
      <c r="E34" s="113">
        <f t="shared" ref="E34:K34" si="7">E32*$D$32</f>
        <v>0</v>
      </c>
      <c r="F34" s="113">
        <f t="shared" si="7"/>
        <v>0</v>
      </c>
      <c r="G34" s="113">
        <f t="shared" si="7"/>
        <v>0</v>
      </c>
      <c r="H34" s="113">
        <f t="shared" si="7"/>
        <v>0</v>
      </c>
      <c r="I34" s="113">
        <f t="shared" si="7"/>
        <v>0</v>
      </c>
      <c r="J34" s="113">
        <f t="shared" si="7"/>
        <v>0</v>
      </c>
      <c r="K34" s="113">
        <f t="shared" si="7"/>
        <v>0</v>
      </c>
      <c r="L34" s="113">
        <f t="shared" ref="L34:O34" si="8">L32*$D$32</f>
        <v>0</v>
      </c>
      <c r="M34" s="113">
        <f t="shared" si="8"/>
        <v>0</v>
      </c>
      <c r="N34" s="113">
        <f t="shared" si="8"/>
        <v>0</v>
      </c>
      <c r="O34" s="113">
        <f t="shared" si="8"/>
        <v>0</v>
      </c>
      <c r="P34" s="113">
        <f>P32*$D$32</f>
        <v>31614.79</v>
      </c>
      <c r="S34" s="110">
        <f>SUM(E35:P35)</f>
        <v>0</v>
      </c>
    </row>
    <row r="35" spans="2:19" ht="12.75" customHeight="1" x14ac:dyDescent="0.2">
      <c r="B35" s="40" t="s">
        <v>110</v>
      </c>
      <c r="C35" s="39" t="s">
        <v>18</v>
      </c>
      <c r="D35" s="17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S35" s="110">
        <f>SUM(E36:P36)</f>
        <v>1</v>
      </c>
    </row>
    <row r="36" spans="2:19" ht="12.75" customHeight="1" x14ac:dyDescent="0.2">
      <c r="B36" s="28" t="s">
        <v>111</v>
      </c>
      <c r="C36" s="28" t="s">
        <v>93</v>
      </c>
      <c r="D36" s="138">
        <v>18009.599999999999</v>
      </c>
      <c r="E36" s="109">
        <v>0</v>
      </c>
      <c r="F36" s="109">
        <v>0</v>
      </c>
      <c r="G36" s="109">
        <v>1</v>
      </c>
      <c r="H36" s="109"/>
      <c r="I36" s="109"/>
      <c r="J36" s="109"/>
      <c r="K36" s="109"/>
      <c r="L36" s="109"/>
      <c r="M36" s="109"/>
      <c r="N36" s="109"/>
      <c r="O36" s="109"/>
      <c r="P36" s="109"/>
      <c r="S36" s="110">
        <f>SUM(E37:P37)</f>
        <v>0</v>
      </c>
    </row>
    <row r="37" spans="2:19" ht="5.0999999999999996" customHeight="1" x14ac:dyDescent="0.2">
      <c r="B37" s="29"/>
      <c r="C37" s="29"/>
      <c r="D37" s="14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S37" s="147"/>
    </row>
    <row r="38" spans="2:19" ht="12.75" customHeight="1" x14ac:dyDescent="0.2">
      <c r="B38" s="30"/>
      <c r="C38" s="30"/>
      <c r="D38" s="139"/>
      <c r="E38" s="113">
        <f>E36*$D$36</f>
        <v>0</v>
      </c>
      <c r="F38" s="113">
        <f t="shared" ref="F38:P38" si="9">F36*$D$36</f>
        <v>0</v>
      </c>
      <c r="G38" s="113">
        <f t="shared" si="9"/>
        <v>18009.599999999999</v>
      </c>
      <c r="H38" s="113">
        <f t="shared" si="9"/>
        <v>0</v>
      </c>
      <c r="I38" s="113">
        <f t="shared" si="9"/>
        <v>0</v>
      </c>
      <c r="J38" s="113">
        <f t="shared" si="9"/>
        <v>0</v>
      </c>
      <c r="K38" s="113">
        <f t="shared" si="9"/>
        <v>0</v>
      </c>
      <c r="L38" s="113">
        <f t="shared" si="9"/>
        <v>0</v>
      </c>
      <c r="M38" s="113">
        <f t="shared" si="9"/>
        <v>0</v>
      </c>
      <c r="N38" s="113">
        <f t="shared" si="9"/>
        <v>0</v>
      </c>
      <c r="O38" s="113">
        <f t="shared" si="9"/>
        <v>0</v>
      </c>
      <c r="P38" s="113">
        <f t="shared" si="9"/>
        <v>0</v>
      </c>
      <c r="S38" s="110" t="e">
        <f>SUM(#REF!)</f>
        <v>#REF!</v>
      </c>
    </row>
    <row r="39" spans="2:19" ht="12.75" customHeight="1" x14ac:dyDescent="0.2">
      <c r="B39" s="28" t="s">
        <v>112</v>
      </c>
      <c r="C39" s="28" t="s">
        <v>94</v>
      </c>
      <c r="D39" s="138">
        <v>2816.37</v>
      </c>
      <c r="E39" s="109"/>
      <c r="F39" s="109"/>
      <c r="G39" s="109"/>
      <c r="H39" s="109">
        <v>0.25</v>
      </c>
      <c r="I39" s="109">
        <v>0.25</v>
      </c>
      <c r="J39" s="109">
        <v>0.25</v>
      </c>
      <c r="K39" s="109">
        <v>0.25</v>
      </c>
      <c r="L39" s="109"/>
      <c r="M39" s="109"/>
      <c r="N39" s="109"/>
      <c r="O39" s="109"/>
      <c r="P39" s="109"/>
      <c r="S39" s="110">
        <f>SUM(E40:P40)</f>
        <v>0</v>
      </c>
    </row>
    <row r="40" spans="2:19" ht="5.0999999999999996" customHeight="1" x14ac:dyDescent="0.2">
      <c r="B40" s="29"/>
      <c r="C40" s="29"/>
      <c r="D40" s="140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S40" s="147"/>
    </row>
    <row r="41" spans="2:19" ht="12.75" customHeight="1" x14ac:dyDescent="0.2">
      <c r="B41" s="30"/>
      <c r="C41" s="30"/>
      <c r="D41" s="139"/>
      <c r="E41" s="113">
        <f t="shared" ref="E41:G41" si="10">E39*$D$39</f>
        <v>0</v>
      </c>
      <c r="F41" s="113">
        <f t="shared" si="10"/>
        <v>0</v>
      </c>
      <c r="G41" s="113">
        <f t="shared" si="10"/>
        <v>0</v>
      </c>
      <c r="H41" s="113">
        <f>H39*$D$39</f>
        <v>704.09249999999997</v>
      </c>
      <c r="I41" s="113">
        <f t="shared" ref="I41:P41" si="11">I39*$D$39</f>
        <v>704.09249999999997</v>
      </c>
      <c r="J41" s="113">
        <f t="shared" si="11"/>
        <v>704.09249999999997</v>
      </c>
      <c r="K41" s="113">
        <f t="shared" si="11"/>
        <v>704.09249999999997</v>
      </c>
      <c r="L41" s="113">
        <f t="shared" si="11"/>
        <v>0</v>
      </c>
      <c r="M41" s="113">
        <f t="shared" si="11"/>
        <v>0</v>
      </c>
      <c r="N41" s="113">
        <f t="shared" si="11"/>
        <v>0</v>
      </c>
      <c r="O41" s="113">
        <f t="shared" si="11"/>
        <v>0</v>
      </c>
      <c r="P41" s="113">
        <f t="shared" si="11"/>
        <v>0</v>
      </c>
      <c r="S41" s="110">
        <f>SUM(E42:P42)</f>
        <v>1</v>
      </c>
    </row>
    <row r="42" spans="2:19" ht="12.75" customHeight="1" x14ac:dyDescent="0.2">
      <c r="B42" s="28" t="s">
        <v>113</v>
      </c>
      <c r="C42" s="28" t="s">
        <v>95</v>
      </c>
      <c r="D42" s="138">
        <v>2811.99</v>
      </c>
      <c r="E42" s="109"/>
      <c r="F42" s="109"/>
      <c r="G42" s="109"/>
      <c r="H42" s="109">
        <v>0.25</v>
      </c>
      <c r="I42" s="109">
        <v>0.25</v>
      </c>
      <c r="J42" s="109">
        <v>0.25</v>
      </c>
      <c r="K42" s="109">
        <v>0.25</v>
      </c>
      <c r="L42" s="109"/>
      <c r="M42" s="109"/>
      <c r="N42" s="109"/>
      <c r="O42" s="109"/>
      <c r="P42" s="109"/>
      <c r="S42" s="110">
        <f>SUM(E43:P43)</f>
        <v>0</v>
      </c>
    </row>
    <row r="43" spans="2:19" ht="5.0999999999999996" customHeight="1" x14ac:dyDescent="0.2">
      <c r="B43" s="29"/>
      <c r="C43" s="29"/>
      <c r="D43" s="14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S43" s="147"/>
    </row>
    <row r="44" spans="2:19" ht="12.75" customHeight="1" x14ac:dyDescent="0.2">
      <c r="B44" s="30"/>
      <c r="C44" s="30"/>
      <c r="D44" s="139"/>
      <c r="E44" s="113">
        <f t="shared" ref="E44:G44" si="12">E42*$D$42</f>
        <v>0</v>
      </c>
      <c r="F44" s="113">
        <f t="shared" si="12"/>
        <v>0</v>
      </c>
      <c r="G44" s="113">
        <f t="shared" si="12"/>
        <v>0</v>
      </c>
      <c r="H44" s="113">
        <f>H42*$D$42</f>
        <v>702.99749999999995</v>
      </c>
      <c r="I44" s="113">
        <f t="shared" ref="I44:P44" si="13">I42*$D$42</f>
        <v>702.99749999999995</v>
      </c>
      <c r="J44" s="113">
        <f t="shared" si="13"/>
        <v>702.99749999999995</v>
      </c>
      <c r="K44" s="113">
        <f t="shared" si="13"/>
        <v>702.99749999999995</v>
      </c>
      <c r="L44" s="113">
        <f t="shared" si="13"/>
        <v>0</v>
      </c>
      <c r="M44" s="113">
        <f t="shared" si="13"/>
        <v>0</v>
      </c>
      <c r="N44" s="113">
        <f t="shared" si="13"/>
        <v>0</v>
      </c>
      <c r="O44" s="113">
        <f t="shared" si="13"/>
        <v>0</v>
      </c>
      <c r="P44" s="113">
        <f t="shared" si="13"/>
        <v>0</v>
      </c>
      <c r="S44" s="110">
        <f>SUM(E45:P45)</f>
        <v>1</v>
      </c>
    </row>
    <row r="45" spans="2:19" ht="12.75" customHeight="1" x14ac:dyDescent="0.2">
      <c r="B45" s="28" t="s">
        <v>114</v>
      </c>
      <c r="C45" s="28" t="s">
        <v>96</v>
      </c>
      <c r="D45" s="138">
        <v>82569.47</v>
      </c>
      <c r="E45" s="109"/>
      <c r="F45" s="109"/>
      <c r="G45" s="109"/>
      <c r="H45" s="109">
        <v>0.25</v>
      </c>
      <c r="I45" s="109">
        <v>0.25</v>
      </c>
      <c r="J45" s="109">
        <v>0.25</v>
      </c>
      <c r="K45" s="109">
        <v>0.25</v>
      </c>
      <c r="L45" s="109"/>
      <c r="M45" s="109"/>
      <c r="N45" s="109"/>
      <c r="O45" s="109"/>
      <c r="P45" s="109"/>
      <c r="S45" s="110">
        <f>SUM(E46:P46)</f>
        <v>0</v>
      </c>
    </row>
    <row r="46" spans="2:19" ht="5.0999999999999996" customHeight="1" x14ac:dyDescent="0.2">
      <c r="B46" s="29"/>
      <c r="C46" s="29"/>
      <c r="D46" s="14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S46" s="147"/>
    </row>
    <row r="47" spans="2:19" ht="12.75" customHeight="1" x14ac:dyDescent="0.2">
      <c r="B47" s="30"/>
      <c r="C47" s="30"/>
      <c r="D47" s="139"/>
      <c r="E47" s="113">
        <f t="shared" ref="E47:G47" si="14">E45*$D$45</f>
        <v>0</v>
      </c>
      <c r="F47" s="113">
        <f t="shared" si="14"/>
        <v>0</v>
      </c>
      <c r="G47" s="113">
        <f t="shared" si="14"/>
        <v>0</v>
      </c>
      <c r="H47" s="113">
        <f>H45*$D$45</f>
        <v>20642.3675</v>
      </c>
      <c r="I47" s="113">
        <f t="shared" ref="I47:P47" si="15">I45*$D$45</f>
        <v>20642.3675</v>
      </c>
      <c r="J47" s="113">
        <f t="shared" si="15"/>
        <v>20642.3675</v>
      </c>
      <c r="K47" s="113">
        <f t="shared" si="15"/>
        <v>20642.3675</v>
      </c>
      <c r="L47" s="113">
        <f t="shared" si="15"/>
        <v>0</v>
      </c>
      <c r="M47" s="113">
        <f t="shared" si="15"/>
        <v>0</v>
      </c>
      <c r="N47" s="113">
        <f t="shared" si="15"/>
        <v>0</v>
      </c>
      <c r="O47" s="113">
        <f t="shared" si="15"/>
        <v>0</v>
      </c>
      <c r="P47" s="113">
        <f t="shared" si="15"/>
        <v>0</v>
      </c>
      <c r="S47" s="110">
        <f>SUM(E48:P48)</f>
        <v>1</v>
      </c>
    </row>
    <row r="48" spans="2:19" ht="12.75" customHeight="1" x14ac:dyDescent="0.2">
      <c r="B48" s="28" t="s">
        <v>115</v>
      </c>
      <c r="C48" s="28" t="s">
        <v>97</v>
      </c>
      <c r="D48" s="138">
        <v>8053.42</v>
      </c>
      <c r="E48" s="109"/>
      <c r="F48" s="109"/>
      <c r="G48" s="109"/>
      <c r="H48" s="109">
        <v>0.25</v>
      </c>
      <c r="I48" s="109">
        <v>0.25</v>
      </c>
      <c r="J48" s="109">
        <v>0.25</v>
      </c>
      <c r="K48" s="109">
        <v>0.25</v>
      </c>
      <c r="L48" s="109"/>
      <c r="M48" s="109"/>
      <c r="N48" s="109"/>
      <c r="O48" s="109"/>
      <c r="P48" s="109"/>
      <c r="S48" s="110">
        <f>SUM(E49:P49)</f>
        <v>0</v>
      </c>
    </row>
    <row r="49" spans="2:19" ht="5.0999999999999996" customHeight="1" x14ac:dyDescent="0.2">
      <c r="B49" s="29"/>
      <c r="C49" s="29"/>
      <c r="D49" s="14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S49" s="147"/>
    </row>
    <row r="50" spans="2:19" ht="12.75" customHeight="1" x14ac:dyDescent="0.2">
      <c r="B50" s="30"/>
      <c r="C50" s="30"/>
      <c r="D50" s="139"/>
      <c r="E50" s="113">
        <f t="shared" ref="E50:G50" si="16">E48*$D$48</f>
        <v>0</v>
      </c>
      <c r="F50" s="113">
        <f t="shared" si="16"/>
        <v>0</v>
      </c>
      <c r="G50" s="113">
        <f t="shared" si="16"/>
        <v>0</v>
      </c>
      <c r="H50" s="113">
        <f>H48*$D$48</f>
        <v>2013.355</v>
      </c>
      <c r="I50" s="113">
        <f t="shared" ref="I50:P50" si="17">I48*$D$48</f>
        <v>2013.355</v>
      </c>
      <c r="J50" s="113">
        <f t="shared" si="17"/>
        <v>2013.355</v>
      </c>
      <c r="K50" s="113">
        <f t="shared" si="17"/>
        <v>2013.355</v>
      </c>
      <c r="L50" s="113">
        <f t="shared" si="17"/>
        <v>0</v>
      </c>
      <c r="M50" s="113">
        <f t="shared" si="17"/>
        <v>0</v>
      </c>
      <c r="N50" s="113">
        <f t="shared" si="17"/>
        <v>0</v>
      </c>
      <c r="O50" s="113">
        <f t="shared" si="17"/>
        <v>0</v>
      </c>
      <c r="P50" s="113">
        <f t="shared" si="17"/>
        <v>0</v>
      </c>
      <c r="S50" s="110">
        <f>SUM(E51:P51)</f>
        <v>0</v>
      </c>
    </row>
    <row r="51" spans="2:19" ht="12.75" customHeight="1" x14ac:dyDescent="0.2">
      <c r="B51" s="40" t="s">
        <v>116</v>
      </c>
      <c r="C51" s="39" t="s">
        <v>19</v>
      </c>
      <c r="D51" s="17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S51" s="110">
        <f>SUM(E52:P52)</f>
        <v>1</v>
      </c>
    </row>
    <row r="52" spans="2:19" ht="12.75" customHeight="1" x14ac:dyDescent="0.2">
      <c r="B52" s="28" t="s">
        <v>117</v>
      </c>
      <c r="C52" s="28" t="s">
        <v>90</v>
      </c>
      <c r="D52" s="138">
        <v>207609.47</v>
      </c>
      <c r="E52" s="109"/>
      <c r="F52" s="109"/>
      <c r="G52" s="109"/>
      <c r="H52" s="109"/>
      <c r="I52" s="109"/>
      <c r="J52" s="109"/>
      <c r="K52" s="109">
        <v>0.25</v>
      </c>
      <c r="L52" s="109">
        <v>0.25</v>
      </c>
      <c r="M52" s="109">
        <v>0.25</v>
      </c>
      <c r="N52" s="109">
        <v>0.25</v>
      </c>
      <c r="O52" s="109"/>
      <c r="P52" s="109"/>
      <c r="S52" s="110">
        <f>SUM(E53:P53)</f>
        <v>0</v>
      </c>
    </row>
    <row r="53" spans="2:19" ht="5.0999999999999996" customHeight="1" x14ac:dyDescent="0.2">
      <c r="B53" s="29"/>
      <c r="C53" s="29"/>
      <c r="D53" s="14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S53" s="147"/>
    </row>
    <row r="54" spans="2:19" ht="12.75" customHeight="1" x14ac:dyDescent="0.2">
      <c r="B54" s="30"/>
      <c r="C54" s="30"/>
      <c r="D54" s="139"/>
      <c r="E54" s="113">
        <f t="shared" ref="E54:J54" si="18">E52*$D$52</f>
        <v>0</v>
      </c>
      <c r="F54" s="113">
        <f t="shared" si="18"/>
        <v>0</v>
      </c>
      <c r="G54" s="113">
        <f t="shared" si="18"/>
        <v>0</v>
      </c>
      <c r="H54" s="113">
        <f t="shared" si="18"/>
        <v>0</v>
      </c>
      <c r="I54" s="113">
        <f t="shared" si="18"/>
        <v>0</v>
      </c>
      <c r="J54" s="113">
        <f t="shared" si="18"/>
        <v>0</v>
      </c>
      <c r="K54" s="113">
        <f>K52*$D$52</f>
        <v>51902.3675</v>
      </c>
      <c r="L54" s="113">
        <f t="shared" ref="L54:P54" si="19">L52*$D$52</f>
        <v>51902.3675</v>
      </c>
      <c r="M54" s="113">
        <f t="shared" si="19"/>
        <v>51902.3675</v>
      </c>
      <c r="N54" s="113">
        <f t="shared" si="19"/>
        <v>51902.3675</v>
      </c>
      <c r="O54" s="113">
        <f>O52*$D$52</f>
        <v>0</v>
      </c>
      <c r="P54" s="113">
        <f t="shared" si="19"/>
        <v>0</v>
      </c>
      <c r="S54" s="110">
        <f>SUM(E55:P55)</f>
        <v>1</v>
      </c>
    </row>
    <row r="55" spans="2:19" ht="12.75" customHeight="1" x14ac:dyDescent="0.2">
      <c r="B55" s="28" t="s">
        <v>118</v>
      </c>
      <c r="C55" s="28" t="s">
        <v>98</v>
      </c>
      <c r="D55" s="138">
        <v>11548.57</v>
      </c>
      <c r="E55" s="109"/>
      <c r="F55" s="109"/>
      <c r="G55" s="109"/>
      <c r="H55" s="109"/>
      <c r="I55" s="109"/>
      <c r="J55" s="109"/>
      <c r="K55" s="109">
        <v>0.25</v>
      </c>
      <c r="L55" s="109">
        <v>0.25</v>
      </c>
      <c r="M55" s="109">
        <v>0.25</v>
      </c>
      <c r="N55" s="109">
        <v>0.25</v>
      </c>
      <c r="O55" s="109"/>
      <c r="P55" s="109"/>
      <c r="S55" s="110">
        <f>SUM(E56:P56)</f>
        <v>0</v>
      </c>
    </row>
    <row r="56" spans="2:19" ht="5.0999999999999996" customHeight="1" x14ac:dyDescent="0.2">
      <c r="B56" s="29"/>
      <c r="C56" s="29"/>
      <c r="D56" s="14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S56" s="147"/>
    </row>
    <row r="57" spans="2:19" ht="12.75" customHeight="1" x14ac:dyDescent="0.2">
      <c r="B57" s="30"/>
      <c r="C57" s="30"/>
      <c r="D57" s="139"/>
      <c r="E57" s="113">
        <f t="shared" ref="E57:J57" si="20">E55*$D$55</f>
        <v>0</v>
      </c>
      <c r="F57" s="113">
        <f t="shared" si="20"/>
        <v>0</v>
      </c>
      <c r="G57" s="113">
        <f t="shared" si="20"/>
        <v>0</v>
      </c>
      <c r="H57" s="113">
        <f t="shared" si="20"/>
        <v>0</v>
      </c>
      <c r="I57" s="113">
        <f t="shared" si="20"/>
        <v>0</v>
      </c>
      <c r="J57" s="113">
        <f t="shared" si="20"/>
        <v>0</v>
      </c>
      <c r="K57" s="113">
        <f>K55*$D$55</f>
        <v>2887.1424999999999</v>
      </c>
      <c r="L57" s="113">
        <f t="shared" ref="L57:P57" si="21">L55*$D$55</f>
        <v>2887.1424999999999</v>
      </c>
      <c r="M57" s="113">
        <f t="shared" si="21"/>
        <v>2887.1424999999999</v>
      </c>
      <c r="N57" s="113">
        <f t="shared" si="21"/>
        <v>2887.1424999999999</v>
      </c>
      <c r="O57" s="113">
        <f t="shared" si="21"/>
        <v>0</v>
      </c>
      <c r="P57" s="113">
        <f t="shared" si="21"/>
        <v>0</v>
      </c>
      <c r="S57" s="110">
        <f>SUM(E58:P58)</f>
        <v>1</v>
      </c>
    </row>
    <row r="58" spans="2:19" ht="24.75" customHeight="1" x14ac:dyDescent="0.2">
      <c r="B58" s="28" t="s">
        <v>119</v>
      </c>
      <c r="C58" s="144" t="s">
        <v>99</v>
      </c>
      <c r="D58" s="138">
        <v>9833.25</v>
      </c>
      <c r="E58" s="109"/>
      <c r="F58" s="109"/>
      <c r="G58" s="109"/>
      <c r="H58" s="109"/>
      <c r="I58" s="109"/>
      <c r="J58" s="109"/>
      <c r="K58" s="109">
        <v>0.25</v>
      </c>
      <c r="L58" s="109">
        <v>0.25</v>
      </c>
      <c r="M58" s="109">
        <v>0.25</v>
      </c>
      <c r="N58" s="109">
        <v>0.25</v>
      </c>
      <c r="O58" s="109"/>
      <c r="P58" s="109"/>
      <c r="S58" s="110"/>
    </row>
    <row r="59" spans="2:19" ht="5.0999999999999996" customHeight="1" x14ac:dyDescent="0.2">
      <c r="B59" s="29"/>
      <c r="C59" s="29"/>
      <c r="D59" s="14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S59" s="147"/>
    </row>
    <row r="60" spans="2:19" ht="12.75" customHeight="1" x14ac:dyDescent="0.2">
      <c r="B60" s="30"/>
      <c r="C60" s="30"/>
      <c r="D60" s="139"/>
      <c r="E60" s="113">
        <f t="shared" ref="E60:J60" si="22">E58*$D$58</f>
        <v>0</v>
      </c>
      <c r="F60" s="113">
        <f t="shared" si="22"/>
        <v>0</v>
      </c>
      <c r="G60" s="113">
        <f t="shared" si="22"/>
        <v>0</v>
      </c>
      <c r="H60" s="113">
        <f t="shared" si="22"/>
        <v>0</v>
      </c>
      <c r="I60" s="113">
        <f t="shared" si="22"/>
        <v>0</v>
      </c>
      <c r="J60" s="113">
        <f t="shared" si="22"/>
        <v>0</v>
      </c>
      <c r="K60" s="113">
        <f>K58*$D$58</f>
        <v>2458.3125</v>
      </c>
      <c r="L60" s="113">
        <f t="shared" ref="L60:P60" si="23">L58*$D$58</f>
        <v>2458.3125</v>
      </c>
      <c r="M60" s="113">
        <f t="shared" si="23"/>
        <v>2458.3125</v>
      </c>
      <c r="N60" s="113">
        <f t="shared" si="23"/>
        <v>2458.3125</v>
      </c>
      <c r="O60" s="113">
        <f t="shared" si="23"/>
        <v>0</v>
      </c>
      <c r="P60" s="113">
        <f t="shared" si="23"/>
        <v>0</v>
      </c>
      <c r="S60" s="110">
        <f>SUM(E61:P61)</f>
        <v>1</v>
      </c>
    </row>
    <row r="61" spans="2:19" ht="24.75" customHeight="1" x14ac:dyDescent="0.2">
      <c r="B61" s="28" t="s">
        <v>120</v>
      </c>
      <c r="C61" s="144" t="s">
        <v>100</v>
      </c>
      <c r="D61" s="138">
        <v>45533.91</v>
      </c>
      <c r="E61" s="109"/>
      <c r="F61" s="109"/>
      <c r="G61" s="109"/>
      <c r="H61" s="109"/>
      <c r="I61" s="109">
        <v>0.25</v>
      </c>
      <c r="J61" s="109">
        <v>0.25</v>
      </c>
      <c r="K61" s="109">
        <v>0.25</v>
      </c>
      <c r="L61" s="109">
        <v>0.25</v>
      </c>
      <c r="M61" s="109"/>
      <c r="N61" s="109"/>
      <c r="O61" s="109"/>
      <c r="P61" s="109"/>
      <c r="S61" s="110">
        <f>SUM(E62:P62)</f>
        <v>0</v>
      </c>
    </row>
    <row r="62" spans="2:19" ht="5.0999999999999996" customHeight="1" x14ac:dyDescent="0.2">
      <c r="B62" s="29"/>
      <c r="C62" s="29"/>
      <c r="D62" s="140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S62" s="147"/>
    </row>
    <row r="63" spans="2:19" ht="12.75" customHeight="1" x14ac:dyDescent="0.2">
      <c r="B63" s="30"/>
      <c r="C63" s="30"/>
      <c r="D63" s="139"/>
      <c r="E63" s="113">
        <f t="shared" ref="E63:H63" si="24">E61*$D$61</f>
        <v>0</v>
      </c>
      <c r="F63" s="113">
        <f t="shared" si="24"/>
        <v>0</v>
      </c>
      <c r="G63" s="113">
        <f t="shared" si="24"/>
        <v>0</v>
      </c>
      <c r="H63" s="113">
        <f t="shared" si="24"/>
        <v>0</v>
      </c>
      <c r="I63" s="113">
        <f>I61*$D$61</f>
        <v>11383.477500000001</v>
      </c>
      <c r="J63" s="113">
        <f t="shared" ref="J63:P63" si="25">J61*$D$61</f>
        <v>11383.477500000001</v>
      </c>
      <c r="K63" s="113">
        <f t="shared" si="25"/>
        <v>11383.477500000001</v>
      </c>
      <c r="L63" s="113">
        <f t="shared" si="25"/>
        <v>11383.477500000001</v>
      </c>
      <c r="M63" s="113">
        <f t="shared" si="25"/>
        <v>0</v>
      </c>
      <c r="N63" s="113">
        <f t="shared" si="25"/>
        <v>0</v>
      </c>
      <c r="O63" s="113">
        <f t="shared" si="25"/>
        <v>0</v>
      </c>
      <c r="P63" s="113">
        <f t="shared" si="25"/>
        <v>0</v>
      </c>
      <c r="S63" s="110" t="e">
        <f>SUM(#REF!)</f>
        <v>#REF!</v>
      </c>
    </row>
    <row r="64" spans="2:19" ht="24.75" customHeight="1" x14ac:dyDescent="0.2">
      <c r="B64" s="28" t="s">
        <v>121</v>
      </c>
      <c r="C64" s="144" t="s">
        <v>101</v>
      </c>
      <c r="D64" s="138">
        <v>81921.289999999994</v>
      </c>
      <c r="E64" s="109"/>
      <c r="F64" s="109"/>
      <c r="G64" s="109">
        <v>0.5</v>
      </c>
      <c r="H64" s="109">
        <v>0.5</v>
      </c>
      <c r="I64" s="109"/>
      <c r="J64" s="109"/>
      <c r="K64" s="109"/>
      <c r="L64" s="109"/>
      <c r="M64" s="109"/>
      <c r="N64" s="109"/>
      <c r="O64" s="109"/>
      <c r="P64" s="109"/>
      <c r="S64" s="110">
        <f>SUM(E65:P65)</f>
        <v>0</v>
      </c>
    </row>
    <row r="65" spans="2:19" ht="5.0999999999999996" customHeight="1" x14ac:dyDescent="0.2">
      <c r="B65" s="29"/>
      <c r="C65" s="29"/>
      <c r="D65" s="140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S65" s="147"/>
    </row>
    <row r="66" spans="2:19" ht="12.75" customHeight="1" x14ac:dyDescent="0.2">
      <c r="B66" s="30"/>
      <c r="C66" s="30"/>
      <c r="D66" s="139"/>
      <c r="E66" s="113">
        <f t="shared" ref="E66:F66" si="26">E64*$D$64</f>
        <v>0</v>
      </c>
      <c r="F66" s="113">
        <f t="shared" si="26"/>
        <v>0</v>
      </c>
      <c r="G66" s="113">
        <f>G64*$D$64</f>
        <v>40960.644999999997</v>
      </c>
      <c r="H66" s="113">
        <f t="shared" ref="H66:P66" si="27">H64*$D$64</f>
        <v>40960.644999999997</v>
      </c>
      <c r="I66" s="113">
        <f t="shared" si="27"/>
        <v>0</v>
      </c>
      <c r="J66" s="113">
        <f t="shared" si="27"/>
        <v>0</v>
      </c>
      <c r="K66" s="113">
        <f t="shared" si="27"/>
        <v>0</v>
      </c>
      <c r="L66" s="113">
        <f t="shared" si="27"/>
        <v>0</v>
      </c>
      <c r="M66" s="113">
        <f t="shared" si="27"/>
        <v>0</v>
      </c>
      <c r="N66" s="113">
        <f t="shared" si="27"/>
        <v>0</v>
      </c>
      <c r="O66" s="113">
        <f t="shared" si="27"/>
        <v>0</v>
      </c>
      <c r="P66" s="113">
        <f t="shared" si="27"/>
        <v>0</v>
      </c>
      <c r="S66" s="110">
        <f>SUM(E67:P67)</f>
        <v>0</v>
      </c>
    </row>
    <row r="67" spans="2:19" ht="12.75" customHeight="1" x14ac:dyDescent="0.2">
      <c r="B67" s="40" t="s">
        <v>122</v>
      </c>
      <c r="C67" s="39" t="s">
        <v>20</v>
      </c>
      <c r="D67" s="17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S67" s="110">
        <f>SUM(E68:P68)</f>
        <v>1</v>
      </c>
    </row>
    <row r="68" spans="2:19" ht="12.75" customHeight="1" x14ac:dyDescent="0.2">
      <c r="B68" s="28" t="s">
        <v>122</v>
      </c>
      <c r="C68" s="28" t="s">
        <v>20</v>
      </c>
      <c r="D68" s="138">
        <v>1901.3</v>
      </c>
      <c r="E68" s="109"/>
      <c r="F68" s="109"/>
      <c r="G68" s="109"/>
      <c r="H68" s="109"/>
      <c r="I68" s="109"/>
      <c r="J68" s="109"/>
      <c r="K68" s="109"/>
      <c r="L68" s="109">
        <v>0.34</v>
      </c>
      <c r="M68" s="109">
        <v>0.33</v>
      </c>
      <c r="N68" s="109">
        <v>0.33</v>
      </c>
      <c r="O68" s="109">
        <v>0</v>
      </c>
      <c r="P68" s="109"/>
      <c r="S68" s="110">
        <f>SUM(E69:P69)</f>
        <v>0</v>
      </c>
    </row>
    <row r="69" spans="2:19" ht="5.0999999999999996" customHeight="1" x14ac:dyDescent="0.2">
      <c r="B69" s="29"/>
      <c r="C69" s="29"/>
      <c r="D69" s="140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S69" s="147"/>
    </row>
    <row r="70" spans="2:19" ht="12.75" customHeight="1" x14ac:dyDescent="0.2">
      <c r="B70" s="30"/>
      <c r="C70" s="30"/>
      <c r="D70" s="139"/>
      <c r="E70" s="113">
        <f t="shared" ref="E70:K70" si="28">E68*$D$36</f>
        <v>0</v>
      </c>
      <c r="F70" s="113">
        <f t="shared" si="28"/>
        <v>0</v>
      </c>
      <c r="G70" s="113">
        <f t="shared" si="28"/>
        <v>0</v>
      </c>
      <c r="H70" s="113">
        <f t="shared" si="28"/>
        <v>0</v>
      </c>
      <c r="I70" s="113">
        <f t="shared" si="28"/>
        <v>0</v>
      </c>
      <c r="J70" s="113">
        <f t="shared" si="28"/>
        <v>0</v>
      </c>
      <c r="K70" s="113">
        <f t="shared" si="28"/>
        <v>0</v>
      </c>
      <c r="L70" s="113">
        <f>L68*$D$68</f>
        <v>646.44200000000001</v>
      </c>
      <c r="M70" s="113">
        <f t="shared" ref="M70:P70" si="29">M68*$D$68</f>
        <v>627.42899999999997</v>
      </c>
      <c r="N70" s="113">
        <f t="shared" si="29"/>
        <v>627.42899999999997</v>
      </c>
      <c r="O70" s="113">
        <f t="shared" si="29"/>
        <v>0</v>
      </c>
      <c r="P70" s="113">
        <f t="shared" si="29"/>
        <v>0</v>
      </c>
      <c r="S70" s="110">
        <f>SUM(E71:P71)</f>
        <v>0</v>
      </c>
    </row>
    <row r="71" spans="2:19" ht="12.75" customHeight="1" x14ac:dyDescent="0.2">
      <c r="B71" s="40" t="s">
        <v>123</v>
      </c>
      <c r="C71" s="39" t="s">
        <v>102</v>
      </c>
      <c r="D71" s="17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S71" s="110">
        <f>SUM(E72:P72)</f>
        <v>1</v>
      </c>
    </row>
    <row r="72" spans="2:19" ht="12.75" customHeight="1" x14ac:dyDescent="0.2">
      <c r="B72" s="28" t="s">
        <v>123</v>
      </c>
      <c r="C72" s="28" t="s">
        <v>102</v>
      </c>
      <c r="D72" s="138">
        <v>709.77</v>
      </c>
      <c r="E72" s="109"/>
      <c r="F72" s="109"/>
      <c r="G72" s="109"/>
      <c r="H72" s="109"/>
      <c r="I72" s="109"/>
      <c r="J72" s="109"/>
      <c r="K72" s="109"/>
      <c r="L72" s="109">
        <v>0.34</v>
      </c>
      <c r="M72" s="109">
        <v>0.33</v>
      </c>
      <c r="N72" s="109">
        <v>0.33</v>
      </c>
      <c r="O72" s="109">
        <v>0</v>
      </c>
      <c r="P72" s="109"/>
      <c r="S72" s="110">
        <f>SUM(E73:P73)</f>
        <v>0</v>
      </c>
    </row>
    <row r="73" spans="2:19" ht="5.0999999999999996" customHeight="1" x14ac:dyDescent="0.2">
      <c r="B73" s="29"/>
      <c r="C73" s="29"/>
      <c r="D73" s="140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S73" s="147"/>
    </row>
    <row r="74" spans="2:19" ht="12.75" customHeight="1" x14ac:dyDescent="0.2">
      <c r="B74" s="30"/>
      <c r="C74" s="30"/>
      <c r="D74" s="139"/>
      <c r="E74" s="113">
        <f t="shared" ref="E74:K74" si="30">E72*$D$36</f>
        <v>0</v>
      </c>
      <c r="F74" s="113">
        <f t="shared" si="30"/>
        <v>0</v>
      </c>
      <c r="G74" s="113">
        <f t="shared" si="30"/>
        <v>0</v>
      </c>
      <c r="H74" s="113">
        <f t="shared" si="30"/>
        <v>0</v>
      </c>
      <c r="I74" s="113">
        <f t="shared" si="30"/>
        <v>0</v>
      </c>
      <c r="J74" s="113">
        <f t="shared" si="30"/>
        <v>0</v>
      </c>
      <c r="K74" s="113">
        <f t="shared" si="30"/>
        <v>0</v>
      </c>
      <c r="L74" s="113">
        <f>L72*$D$72</f>
        <v>241.32180000000002</v>
      </c>
      <c r="M74" s="113">
        <f t="shared" ref="M74:P74" si="31">M72*$D$72</f>
        <v>234.22409999999999</v>
      </c>
      <c r="N74" s="113">
        <f t="shared" si="31"/>
        <v>234.22409999999999</v>
      </c>
      <c r="O74" s="113">
        <f t="shared" si="31"/>
        <v>0</v>
      </c>
      <c r="P74" s="113">
        <f t="shared" si="31"/>
        <v>0</v>
      </c>
      <c r="S74" s="110">
        <f>SUM(E75:P75)</f>
        <v>0</v>
      </c>
    </row>
    <row r="75" spans="2:19" ht="12.75" customHeight="1" x14ac:dyDescent="0.2">
      <c r="B75" s="40" t="s">
        <v>124</v>
      </c>
      <c r="C75" s="39" t="s">
        <v>103</v>
      </c>
      <c r="D75" s="17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S75" s="110">
        <f>SUM(E76:P76)</f>
        <v>1</v>
      </c>
    </row>
    <row r="76" spans="2:19" ht="12.75" customHeight="1" x14ac:dyDescent="0.2">
      <c r="B76" s="28" t="s">
        <v>124</v>
      </c>
      <c r="C76" s="28" t="s">
        <v>103</v>
      </c>
      <c r="D76" s="138">
        <v>79663.710000000006</v>
      </c>
      <c r="E76" s="109"/>
      <c r="F76" s="109"/>
      <c r="G76" s="109"/>
      <c r="H76" s="109"/>
      <c r="I76" s="109"/>
      <c r="J76" s="109"/>
      <c r="K76" s="109"/>
      <c r="L76" s="109">
        <v>0.34</v>
      </c>
      <c r="M76" s="109">
        <v>0.33</v>
      </c>
      <c r="N76" s="109">
        <v>0.33</v>
      </c>
      <c r="O76" s="109">
        <v>0</v>
      </c>
      <c r="P76" s="109"/>
      <c r="S76" s="110"/>
    </row>
    <row r="77" spans="2:19" ht="5.0999999999999996" customHeight="1" x14ac:dyDescent="0.2">
      <c r="B77" s="29"/>
      <c r="C77" s="29"/>
      <c r="D77" s="140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S77" s="147"/>
    </row>
    <row r="78" spans="2:19" ht="12.75" customHeight="1" x14ac:dyDescent="0.2">
      <c r="B78" s="30"/>
      <c r="C78" s="30"/>
      <c r="D78" s="139"/>
      <c r="E78" s="113">
        <f t="shared" ref="E78:K78" si="32">E76*$D$76</f>
        <v>0</v>
      </c>
      <c r="F78" s="113">
        <f t="shared" si="32"/>
        <v>0</v>
      </c>
      <c r="G78" s="113">
        <f t="shared" si="32"/>
        <v>0</v>
      </c>
      <c r="H78" s="113">
        <f t="shared" si="32"/>
        <v>0</v>
      </c>
      <c r="I78" s="113">
        <f t="shared" si="32"/>
        <v>0</v>
      </c>
      <c r="J78" s="113">
        <f t="shared" si="32"/>
        <v>0</v>
      </c>
      <c r="K78" s="113">
        <f t="shared" si="32"/>
        <v>0</v>
      </c>
      <c r="L78" s="113">
        <f>L76*$D$76</f>
        <v>27085.661400000005</v>
      </c>
      <c r="M78" s="113">
        <f t="shared" ref="M78:P78" si="33">M76*$D$76</f>
        <v>26289.024300000005</v>
      </c>
      <c r="N78" s="113">
        <f t="shared" si="33"/>
        <v>26289.024300000005</v>
      </c>
      <c r="O78" s="113">
        <f t="shared" si="33"/>
        <v>0</v>
      </c>
      <c r="P78" s="113">
        <f t="shared" si="33"/>
        <v>0</v>
      </c>
      <c r="S78" s="110">
        <f>SUM(E79:P79)</f>
        <v>0</v>
      </c>
    </row>
    <row r="79" spans="2:19" ht="12.75" customHeight="1" x14ac:dyDescent="0.2">
      <c r="B79" s="40">
        <v>1167.0999999999999</v>
      </c>
      <c r="C79" s="39" t="s">
        <v>104</v>
      </c>
      <c r="D79" s="17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S79" s="110">
        <f>SUM(E80:P80)</f>
        <v>1</v>
      </c>
    </row>
    <row r="80" spans="2:19" ht="12.75" customHeight="1" x14ac:dyDescent="0.2">
      <c r="B80" s="28" t="s">
        <v>130</v>
      </c>
      <c r="C80" s="28" t="s">
        <v>17</v>
      </c>
      <c r="D80" s="138">
        <v>276040.64</v>
      </c>
      <c r="E80" s="109"/>
      <c r="F80" s="109"/>
      <c r="G80" s="109"/>
      <c r="H80" s="109"/>
      <c r="I80" s="109"/>
      <c r="J80" s="109"/>
      <c r="K80" s="109">
        <v>0.25</v>
      </c>
      <c r="L80" s="109">
        <v>0.25</v>
      </c>
      <c r="M80" s="109">
        <v>0.25</v>
      </c>
      <c r="N80" s="109">
        <v>0.25</v>
      </c>
      <c r="O80" s="109"/>
      <c r="P80" s="109"/>
      <c r="S80" s="110">
        <f>SUM(E81:P81)</f>
        <v>0</v>
      </c>
    </row>
    <row r="81" spans="2:19" ht="5.0999999999999996" customHeight="1" x14ac:dyDescent="0.2">
      <c r="B81" s="29"/>
      <c r="C81" s="29"/>
      <c r="D81" s="140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S81" s="147"/>
    </row>
    <row r="82" spans="2:19" ht="12.75" customHeight="1" x14ac:dyDescent="0.2">
      <c r="B82" s="30"/>
      <c r="C82" s="30"/>
      <c r="D82" s="139"/>
      <c r="E82" s="113">
        <f t="shared" ref="E82:J82" si="34">E80*$D$80</f>
        <v>0</v>
      </c>
      <c r="F82" s="113">
        <f t="shared" si="34"/>
        <v>0</v>
      </c>
      <c r="G82" s="113">
        <f t="shared" si="34"/>
        <v>0</v>
      </c>
      <c r="H82" s="113">
        <f t="shared" si="34"/>
        <v>0</v>
      </c>
      <c r="I82" s="113">
        <f t="shared" si="34"/>
        <v>0</v>
      </c>
      <c r="J82" s="113">
        <f t="shared" si="34"/>
        <v>0</v>
      </c>
      <c r="K82" s="113">
        <f>K80*$D$80</f>
        <v>69010.16</v>
      </c>
      <c r="L82" s="113">
        <f t="shared" ref="L82:P82" si="35">L80*$D$80</f>
        <v>69010.16</v>
      </c>
      <c r="M82" s="113">
        <f t="shared" si="35"/>
        <v>69010.16</v>
      </c>
      <c r="N82" s="113">
        <f t="shared" si="35"/>
        <v>69010.16</v>
      </c>
      <c r="O82" s="113">
        <f t="shared" si="35"/>
        <v>0</v>
      </c>
      <c r="P82" s="113">
        <f t="shared" si="35"/>
        <v>0</v>
      </c>
      <c r="S82" s="110">
        <f>SUM(E83:P83)</f>
        <v>1</v>
      </c>
    </row>
    <row r="83" spans="2:19" ht="12.75" customHeight="1" x14ac:dyDescent="0.2">
      <c r="B83" s="28" t="s">
        <v>131</v>
      </c>
      <c r="C83" s="28" t="s">
        <v>92</v>
      </c>
      <c r="D83" s="138">
        <v>49740.45</v>
      </c>
      <c r="E83" s="109"/>
      <c r="F83" s="109"/>
      <c r="G83" s="109"/>
      <c r="H83" s="109"/>
      <c r="I83" s="109"/>
      <c r="J83" s="109"/>
      <c r="K83" s="109"/>
      <c r="L83" s="109"/>
      <c r="M83" s="109">
        <v>0.25</v>
      </c>
      <c r="N83" s="109">
        <v>0.25</v>
      </c>
      <c r="O83" s="109">
        <v>0.25</v>
      </c>
      <c r="P83" s="109">
        <v>0.25</v>
      </c>
      <c r="S83" s="110">
        <f>SUM(E84:P84)</f>
        <v>0</v>
      </c>
    </row>
    <row r="84" spans="2:19" ht="5.0999999999999996" customHeight="1" x14ac:dyDescent="0.2">
      <c r="B84" s="29"/>
      <c r="C84" s="29"/>
      <c r="D84" s="140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S84" s="147"/>
    </row>
    <row r="85" spans="2:19" ht="12.75" customHeight="1" x14ac:dyDescent="0.2">
      <c r="B85" s="30"/>
      <c r="C85" s="30"/>
      <c r="D85" s="139"/>
      <c r="E85" s="113">
        <f t="shared" ref="E85:L85" si="36">E83*$D$83</f>
        <v>0</v>
      </c>
      <c r="F85" s="113">
        <f t="shared" si="36"/>
        <v>0</v>
      </c>
      <c r="G85" s="113">
        <f t="shared" si="36"/>
        <v>0</v>
      </c>
      <c r="H85" s="113">
        <f t="shared" si="36"/>
        <v>0</v>
      </c>
      <c r="I85" s="113">
        <f t="shared" si="36"/>
        <v>0</v>
      </c>
      <c r="J85" s="113">
        <f t="shared" si="36"/>
        <v>0</v>
      </c>
      <c r="K85" s="113">
        <f t="shared" si="36"/>
        <v>0</v>
      </c>
      <c r="L85" s="113">
        <f t="shared" si="36"/>
        <v>0</v>
      </c>
      <c r="M85" s="113">
        <f>M83*$D$83</f>
        <v>12435.112499999999</v>
      </c>
      <c r="N85" s="113">
        <f t="shared" ref="N85:P85" si="37">N83*$D$83</f>
        <v>12435.112499999999</v>
      </c>
      <c r="O85" s="113">
        <f t="shared" si="37"/>
        <v>12435.112499999999</v>
      </c>
      <c r="P85" s="113">
        <f t="shared" si="37"/>
        <v>12435.112499999999</v>
      </c>
      <c r="S85" s="110">
        <f>SUM(E86:P86)</f>
        <v>0</v>
      </c>
    </row>
    <row r="86" spans="2:19" ht="12.75" customHeight="1" x14ac:dyDescent="0.2">
      <c r="B86" s="142">
        <v>1156</v>
      </c>
      <c r="C86" s="39" t="s">
        <v>86</v>
      </c>
      <c r="D86" s="17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S86" s="110">
        <f>SUM(E87:P87)</f>
        <v>1</v>
      </c>
    </row>
    <row r="87" spans="2:19" ht="12.75" customHeight="1" x14ac:dyDescent="0.2">
      <c r="B87" s="143">
        <v>1156</v>
      </c>
      <c r="C87" s="28" t="s">
        <v>86</v>
      </c>
      <c r="D87" s="138">
        <v>2513582.39</v>
      </c>
      <c r="E87" s="109">
        <v>8.3299999999999999E-2</v>
      </c>
      <c r="F87" s="109">
        <v>8.3299999999999999E-2</v>
      </c>
      <c r="G87" s="109">
        <v>8.3299999999999999E-2</v>
      </c>
      <c r="H87" s="109">
        <v>8.3299999999999999E-2</v>
      </c>
      <c r="I87" s="109">
        <v>8.3299999999999999E-2</v>
      </c>
      <c r="J87" s="109">
        <v>8.3299999999999999E-2</v>
      </c>
      <c r="K87" s="109">
        <v>8.3299999999999999E-2</v>
      </c>
      <c r="L87" s="109">
        <v>8.3299999999999999E-2</v>
      </c>
      <c r="M87" s="109">
        <v>8.3400000000000002E-2</v>
      </c>
      <c r="N87" s="109">
        <v>8.3400000000000002E-2</v>
      </c>
      <c r="O87" s="109">
        <v>8.3400000000000002E-2</v>
      </c>
      <c r="P87" s="109">
        <v>8.3400000000000002E-2</v>
      </c>
      <c r="S87" s="110">
        <f>SUM(E88:P88)</f>
        <v>0</v>
      </c>
    </row>
    <row r="88" spans="2:19" ht="5.0999999999999996" customHeight="1" x14ac:dyDescent="0.2">
      <c r="B88" s="29"/>
      <c r="C88" s="29"/>
      <c r="D88" s="31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S88" s="147"/>
    </row>
    <row r="89" spans="2:19" ht="12.75" customHeight="1" x14ac:dyDescent="0.2">
      <c r="B89" s="30"/>
      <c r="C89" s="30"/>
      <c r="D89" s="32"/>
      <c r="E89" s="111">
        <f>E87*$D$87</f>
        <v>209381.41308700002</v>
      </c>
      <c r="F89" s="111">
        <f t="shared" ref="F89:P89" si="38">F87*$D$87</f>
        <v>209381.41308700002</v>
      </c>
      <c r="G89" s="111">
        <f t="shared" si="38"/>
        <v>209381.41308700002</v>
      </c>
      <c r="H89" s="111">
        <f t="shared" si="38"/>
        <v>209381.41308700002</v>
      </c>
      <c r="I89" s="111">
        <f t="shared" si="38"/>
        <v>209381.41308700002</v>
      </c>
      <c r="J89" s="111">
        <f t="shared" si="38"/>
        <v>209381.41308700002</v>
      </c>
      <c r="K89" s="111">
        <f t="shared" si="38"/>
        <v>209381.41308700002</v>
      </c>
      <c r="L89" s="111">
        <f t="shared" si="38"/>
        <v>209381.41308700002</v>
      </c>
      <c r="M89" s="111">
        <f t="shared" si="38"/>
        <v>209632.77132600002</v>
      </c>
      <c r="N89" s="111">
        <f t="shared" si="38"/>
        <v>209632.77132600002</v>
      </c>
      <c r="O89" s="111">
        <f t="shared" si="38"/>
        <v>209632.77132600002</v>
      </c>
      <c r="P89" s="111">
        <f t="shared" si="38"/>
        <v>209632.77132600002</v>
      </c>
      <c r="S89" s="110">
        <f>SUM(E90:P90)</f>
        <v>0</v>
      </c>
    </row>
    <row r="90" spans="2:19" ht="12.75" customHeight="1" x14ac:dyDescent="0.2">
      <c r="B90" s="142">
        <v>1157</v>
      </c>
      <c r="C90" s="39" t="s">
        <v>87</v>
      </c>
      <c r="D90" s="17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S90" s="110">
        <f>SUM(E91:P91)</f>
        <v>1</v>
      </c>
    </row>
    <row r="91" spans="2:19" ht="12.75" customHeight="1" x14ac:dyDescent="0.2">
      <c r="B91" s="143">
        <v>1157</v>
      </c>
      <c r="C91" s="28" t="s">
        <v>87</v>
      </c>
      <c r="D91" s="138">
        <v>168215.62</v>
      </c>
      <c r="E91" s="109">
        <v>8.3299999999999999E-2</v>
      </c>
      <c r="F91" s="109">
        <v>8.3299999999999999E-2</v>
      </c>
      <c r="G91" s="109">
        <v>8.3299999999999999E-2</v>
      </c>
      <c r="H91" s="109">
        <v>8.3299999999999999E-2</v>
      </c>
      <c r="I91" s="109">
        <v>8.3299999999999999E-2</v>
      </c>
      <c r="J91" s="109">
        <v>8.3299999999999999E-2</v>
      </c>
      <c r="K91" s="109">
        <v>8.3299999999999999E-2</v>
      </c>
      <c r="L91" s="109">
        <v>8.3299999999999999E-2</v>
      </c>
      <c r="M91" s="109">
        <v>8.3400000000000002E-2</v>
      </c>
      <c r="N91" s="109">
        <v>8.3400000000000002E-2</v>
      </c>
      <c r="O91" s="109">
        <v>8.3400000000000002E-2</v>
      </c>
      <c r="P91" s="109">
        <v>8.3400000000000002E-2</v>
      </c>
    </row>
    <row r="92" spans="2:19" ht="5.0999999999999996" customHeight="1" x14ac:dyDescent="0.2">
      <c r="B92" s="29"/>
      <c r="C92" s="29"/>
      <c r="D92" s="140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110">
        <f>SUM(E92:P92)</f>
        <v>0</v>
      </c>
    </row>
    <row r="93" spans="2:19" ht="12.75" customHeight="1" x14ac:dyDescent="0.2">
      <c r="B93" s="30"/>
      <c r="C93" s="30"/>
      <c r="D93" s="139"/>
      <c r="E93" s="111">
        <f>E91*$D$91</f>
        <v>14012.361145999999</v>
      </c>
      <c r="F93" s="111">
        <f t="shared" ref="F93:P93" si="39">F91*$D$91</f>
        <v>14012.361145999999</v>
      </c>
      <c r="G93" s="111">
        <f t="shared" si="39"/>
        <v>14012.361145999999</v>
      </c>
      <c r="H93" s="111">
        <f t="shared" si="39"/>
        <v>14012.361145999999</v>
      </c>
      <c r="I93" s="111">
        <f t="shared" si="39"/>
        <v>14012.361145999999</v>
      </c>
      <c r="J93" s="111">
        <f t="shared" si="39"/>
        <v>14012.361145999999</v>
      </c>
      <c r="K93" s="111">
        <f t="shared" si="39"/>
        <v>14012.361145999999</v>
      </c>
      <c r="L93" s="111">
        <f t="shared" si="39"/>
        <v>14012.361145999999</v>
      </c>
      <c r="M93" s="111">
        <f t="shared" si="39"/>
        <v>14029.182708</v>
      </c>
      <c r="N93" s="111">
        <f t="shared" si="39"/>
        <v>14029.182708</v>
      </c>
      <c r="O93" s="111">
        <f t="shared" si="39"/>
        <v>14029.182708</v>
      </c>
      <c r="P93" s="111">
        <f t="shared" si="39"/>
        <v>14029.182708</v>
      </c>
      <c r="Q93" s="147"/>
    </row>
    <row r="94" spans="2:19" ht="15" customHeight="1" x14ac:dyDescent="0.2">
      <c r="B94" s="8"/>
      <c r="C94" s="8" t="s">
        <v>84</v>
      </c>
      <c r="D94" s="9">
        <f>SUM(D8:D93)</f>
        <v>4628147.0100000007</v>
      </c>
      <c r="E94" s="14">
        <f>E11+E15+E19+E23+E26+E30+E34+E38+E41+E44+E47+E50+E54+E57+E60+E63+E66+E70+E74+E78+E82+E85+E89+E93</f>
        <v>380967.49875000003</v>
      </c>
      <c r="F94" s="14">
        <f>F11+F15+F19+F23+F26+F30+F34+F38+F41+F44+F47+F50+F54+F57+F60+F63+F66+F70+F74+F78+F82+F85+F89+F93</f>
        <v>259511.26875000002</v>
      </c>
      <c r="G94" s="14">
        <f>G11+G15+G19+G23+G26+G30+G34+G38+G41+G44+G47+G50+G54+G57+G60+G63+G66+G70+G74+G78+G82+G85+G89+G93</f>
        <v>386920.02301399998</v>
      </c>
      <c r="H94" s="14">
        <f>H11+H15+H19+H23+H26+H30+H34+H38+H41+H44+H47+H50+H54+H57+H60+H63+H66+H70+H74+H78+H82+H85+H89+H93</f>
        <v>392911.690092</v>
      </c>
      <c r="I94" s="14">
        <f>I11+I15+I19+I23+I26+I30+I34+I38+I41+I44+I47+I50+I54+I57+I60+I63+I66+I70+I74+I78+I82+I85+I89+I93</f>
        <v>346529.25759199995</v>
      </c>
      <c r="J94" s="14">
        <f>J11+J15+J19+J23+J26+J30+J34+J38+J41+J44+J47+J50+J54+J57+J60+J63+J66+J70+J74+J78+J82+J85+J89+J93</f>
        <v>346529.25759199995</v>
      </c>
      <c r="K94" s="14">
        <f>K11+K15+K19+K23+K26+K30+K34+K38+K41+K44+K47+K50+K54+K57+K60+K63+K66+K70+K74+K78+K82+K85+K89+K93</f>
        <v>472787.24009199999</v>
      </c>
      <c r="L94" s="14">
        <f>L11+L15+L19+L23+L26+L30+L34+L38+L41+L44+L47+L50+L54+L57+L60+L63+L66+L70+L74+L78+L82+L85+L89+L93</f>
        <v>476697.85279200005</v>
      </c>
      <c r="M94" s="14">
        <f>M11+M15+M19+M23+M26+M30+M34+M38+M41+M44+M47+M50+M54+M57+M60+M63+M66+M70+M74+M78+M82+M85+M89+M93</f>
        <v>477218.10374200001</v>
      </c>
      <c r="N94" s="14">
        <f>N11+N15+N19+N23+N26+N30+N34+N38+N41+N44+N47+N50+N54+N57+N60+N63+N66+N70+N74+N78+N82+N85+N89+N93</f>
        <v>477218.10374200001</v>
      </c>
      <c r="O94" s="14">
        <f>O11+O15+O19+O23+O26+O30+O34+O38+O41+O44+O47+O50+O54+O57+O60+O63+O66+O70+O74+O78+O82+O85+O89+O93</f>
        <v>323809.44384200004</v>
      </c>
      <c r="P94" s="14">
        <f>P11+P15+P19+P23+P26+P30+P34+P38+P41+P44+P47+P50+P54+P57+P60+P63+P66+P70+P74+P78+P82+P85+P89+P93</f>
        <v>287047.27</v>
      </c>
      <c r="Q94" s="146"/>
    </row>
    <row r="95" spans="2:19" ht="15" customHeight="1" x14ac:dyDescent="0.2">
      <c r="B95" s="159" t="s">
        <v>22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1"/>
      <c r="Q95" s="107"/>
    </row>
    <row r="97" spans="2:17" x14ac:dyDescent="0.2">
      <c r="B97" s="107"/>
      <c r="C97" s="45"/>
      <c r="D97" s="114"/>
      <c r="E97" s="100">
        <f>E94/$D$94</f>
        <v>8.2315340875483548E-2</v>
      </c>
      <c r="F97" s="100">
        <f t="shared" ref="F97:P97" si="40">F94/$D$94</f>
        <v>5.6072390999956583E-2</v>
      </c>
      <c r="G97" s="100">
        <f t="shared" si="40"/>
        <v>8.3601498002977198E-2</v>
      </c>
      <c r="H97" s="100">
        <f t="shared" si="40"/>
        <v>8.4896112686792105E-2</v>
      </c>
      <c r="I97" s="100">
        <f t="shared" si="40"/>
        <v>7.4874297822272479E-2</v>
      </c>
      <c r="J97" s="100">
        <f t="shared" si="40"/>
        <v>7.4874297822272479E-2</v>
      </c>
      <c r="K97" s="100">
        <f t="shared" si="40"/>
        <v>0.10215475849631664</v>
      </c>
      <c r="L97" s="100">
        <f t="shared" si="40"/>
        <v>0.10299972143538283</v>
      </c>
      <c r="M97" s="100">
        <f t="shared" si="40"/>
        <v>0.10311213163948306</v>
      </c>
      <c r="N97" s="100">
        <f t="shared" si="40"/>
        <v>0.10311213163948306</v>
      </c>
      <c r="O97" s="100">
        <f t="shared" si="40"/>
        <v>6.9965245948831689E-2</v>
      </c>
      <c r="P97" s="100">
        <f t="shared" si="40"/>
        <v>6.2022072630748167E-2</v>
      </c>
      <c r="Q97" s="107"/>
    </row>
    <row r="98" spans="2:17" x14ac:dyDescent="0.2">
      <c r="B98" s="107"/>
      <c r="C98" s="45"/>
      <c r="D98" s="114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07"/>
    </row>
    <row r="99" spans="2:17" x14ac:dyDescent="0.2">
      <c r="B99" s="107"/>
      <c r="C99" s="45"/>
      <c r="D99" s="116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07"/>
    </row>
    <row r="100" spans="2:17" x14ac:dyDescent="0.2">
      <c r="C100" s="137"/>
    </row>
    <row r="101" spans="2:17" x14ac:dyDescent="0.2">
      <c r="B101" s="107"/>
      <c r="C101" s="45"/>
      <c r="D101" s="116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07"/>
    </row>
  </sheetData>
  <customSheetViews>
    <customSheetView guid="{FA3C3B0B-EE85-46A6-ACE8-E861376BBCB7}" showPageBreaks="1" zeroValues="0" printArea="1" view="pageBreakPreview" topLeftCell="C1">
      <pane ySplit="7" topLeftCell="A8" activePane="bottomLeft" state="frozen"/>
      <selection pane="bottomLeft" activeCell="Q39" sqref="Q11:Q39"/>
      <pageMargins left="0" right="0" top="0" bottom="0" header="0" footer="0"/>
      <printOptions horizontalCentered="1"/>
      <pageSetup paperSize="8" scale="77" orientation="landscape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2">
    <mergeCell ref="B6:P6"/>
    <mergeCell ref="B95:P95"/>
  </mergeCells>
  <phoneticPr fontId="0" type="noConversion"/>
  <conditionalFormatting sqref="E36:N36">
    <cfRule type="cellIs" dxfId="103" priority="442" stopIfTrue="1" operator="greaterThan">
      <formula>0</formula>
    </cfRule>
  </conditionalFormatting>
  <conditionalFormatting sqref="E39:N39">
    <cfRule type="cellIs" dxfId="102" priority="30" stopIfTrue="1" operator="greaterThan">
      <formula>0</formula>
    </cfRule>
  </conditionalFormatting>
  <conditionalFormatting sqref="E42:N42">
    <cfRule type="cellIs" dxfId="101" priority="28" stopIfTrue="1" operator="greaterThan">
      <formula>0</formula>
    </cfRule>
  </conditionalFormatting>
  <conditionalFormatting sqref="E45:N45">
    <cfRule type="cellIs" dxfId="100" priority="26" stopIfTrue="1" operator="greaterThan">
      <formula>0</formula>
    </cfRule>
  </conditionalFormatting>
  <conditionalFormatting sqref="E48:N48">
    <cfRule type="cellIs" dxfId="99" priority="24" stopIfTrue="1" operator="greaterThan">
      <formula>0</formula>
    </cfRule>
  </conditionalFormatting>
  <conditionalFormatting sqref="E61:N61">
    <cfRule type="cellIs" dxfId="98" priority="93" stopIfTrue="1" operator="greaterThan">
      <formula>0</formula>
    </cfRule>
  </conditionalFormatting>
  <conditionalFormatting sqref="E64:N64">
    <cfRule type="cellIs" dxfId="97" priority="83" stopIfTrue="1" operator="greaterThan">
      <formula>0</formula>
    </cfRule>
  </conditionalFormatting>
  <conditionalFormatting sqref="E68:O68">
    <cfRule type="cellIs" dxfId="96" priority="3" stopIfTrue="1" operator="greaterThan">
      <formula>0</formula>
    </cfRule>
  </conditionalFormatting>
  <conditionalFormatting sqref="E72:O72">
    <cfRule type="cellIs" dxfId="95" priority="10" stopIfTrue="1" operator="greaterThan">
      <formula>0</formula>
    </cfRule>
  </conditionalFormatting>
  <conditionalFormatting sqref="E76:O76">
    <cfRule type="cellIs" dxfId="94" priority="17" stopIfTrue="1" operator="greaterThan">
      <formula>0</formula>
    </cfRule>
  </conditionalFormatting>
  <conditionalFormatting sqref="E9:P9">
    <cfRule type="cellIs" dxfId="93" priority="42" stopIfTrue="1" operator="greaterThan">
      <formula>0</formula>
    </cfRule>
  </conditionalFormatting>
  <conditionalFormatting sqref="E11:P11">
    <cfRule type="cellIs" dxfId="92" priority="43" stopIfTrue="1" operator="greaterThan">
      <formula>0</formula>
    </cfRule>
  </conditionalFormatting>
  <conditionalFormatting sqref="E13:P13">
    <cfRule type="cellIs" dxfId="91" priority="40" stopIfTrue="1" operator="greaterThan">
      <formula>0</formula>
    </cfRule>
  </conditionalFormatting>
  <conditionalFormatting sqref="E15:P15">
    <cfRule type="cellIs" dxfId="90" priority="41" stopIfTrue="1" operator="greaterThan">
      <formula>0</formula>
    </cfRule>
  </conditionalFormatting>
  <conditionalFormatting sqref="E17:P17">
    <cfRule type="cellIs" dxfId="89" priority="196" stopIfTrue="1" operator="greaterThan">
      <formula>0</formula>
    </cfRule>
  </conditionalFormatting>
  <conditionalFormatting sqref="E19:P19 E30:P30">
    <cfRule type="cellIs" dxfId="88" priority="1381" stopIfTrue="1" operator="greaterThan">
      <formula>0</formula>
    </cfRule>
  </conditionalFormatting>
  <conditionalFormatting sqref="E21:P21">
    <cfRule type="cellIs" dxfId="87" priority="192" stopIfTrue="1" operator="greaterThan">
      <formula>0</formula>
    </cfRule>
  </conditionalFormatting>
  <conditionalFormatting sqref="E23:P23">
    <cfRule type="cellIs" dxfId="86" priority="586" stopIfTrue="1" operator="greaterThan">
      <formula>0</formula>
    </cfRule>
  </conditionalFormatting>
  <conditionalFormatting sqref="E24:P24">
    <cfRule type="cellIs" dxfId="85" priority="167" stopIfTrue="1" operator="greaterThan">
      <formula>0</formula>
    </cfRule>
  </conditionalFormatting>
  <conditionalFormatting sqref="E26:P26">
    <cfRule type="cellIs" dxfId="84" priority="193" stopIfTrue="1" operator="greaterThan">
      <formula>0</formula>
    </cfRule>
  </conditionalFormatting>
  <conditionalFormatting sqref="E28:P28">
    <cfRule type="cellIs" dxfId="83" priority="162" stopIfTrue="1" operator="greaterThan">
      <formula>0</formula>
    </cfRule>
  </conditionalFormatting>
  <conditionalFormatting sqref="E31:P32">
    <cfRule type="cellIs" dxfId="82" priority="407" stopIfTrue="1" operator="greaterThan">
      <formula>0</formula>
    </cfRule>
  </conditionalFormatting>
  <conditionalFormatting sqref="E34:P34">
    <cfRule type="cellIs" dxfId="81" priority="864" stopIfTrue="1" operator="greaterThan">
      <formula>0</formula>
    </cfRule>
  </conditionalFormatting>
  <conditionalFormatting sqref="E35:P36">
    <cfRule type="cellIs" dxfId="80" priority="447" stopIfTrue="1" operator="greaterThan">
      <formula>0</formula>
    </cfRule>
  </conditionalFormatting>
  <conditionalFormatting sqref="E38:P38 E41:P41 E44:P44 E47:P47 E50:P50 E54:P54 E57:P57 E60:P60 E63:P63 E66:P66">
    <cfRule type="cellIs" dxfId="79" priority="553" stopIfTrue="1" operator="greaterThan">
      <formula>0</formula>
    </cfRule>
  </conditionalFormatting>
  <conditionalFormatting sqref="E51:P52">
    <cfRule type="cellIs" dxfId="78" priority="32" stopIfTrue="1" operator="greaterThan">
      <formula>0</formula>
    </cfRule>
  </conditionalFormatting>
  <conditionalFormatting sqref="E55:P55">
    <cfRule type="cellIs" dxfId="77" priority="34" stopIfTrue="1" operator="greaterThan">
      <formula>0</formula>
    </cfRule>
  </conditionalFormatting>
  <conditionalFormatting sqref="E58:P58">
    <cfRule type="cellIs" dxfId="76" priority="36" stopIfTrue="1" operator="greaterThan">
      <formula>0</formula>
    </cfRule>
  </conditionalFormatting>
  <conditionalFormatting sqref="E61:P61">
    <cfRule type="cellIs" dxfId="75" priority="95" stopIfTrue="1" operator="greaterThan">
      <formula>0</formula>
    </cfRule>
  </conditionalFormatting>
  <conditionalFormatting sqref="E64:P64">
    <cfRule type="cellIs" dxfId="73" priority="85" stopIfTrue="1" operator="greaterThan">
      <formula>0</formula>
    </cfRule>
  </conditionalFormatting>
  <conditionalFormatting sqref="E67:P67">
    <cfRule type="cellIs" dxfId="72" priority="81" stopIfTrue="1" operator="greaterThan">
      <formula>0</formula>
    </cfRule>
  </conditionalFormatting>
  <conditionalFormatting sqref="E70:P70 E74:P74 E78:P78 E82:P82 E85:P85">
    <cfRule type="cellIs" dxfId="71" priority="82" stopIfTrue="1" operator="greaterThan">
      <formula>0</formula>
    </cfRule>
  </conditionalFormatting>
  <conditionalFormatting sqref="E71:P71">
    <cfRule type="cellIs" dxfId="70" priority="75" stopIfTrue="1" operator="greaterThan">
      <formula>0</formula>
    </cfRule>
  </conditionalFormatting>
  <conditionalFormatting sqref="E75:P75">
    <cfRule type="cellIs" dxfId="69" priority="69" stopIfTrue="1" operator="greaterThan">
      <formula>0</formula>
    </cfRule>
  </conditionalFormatting>
  <conditionalFormatting sqref="E79:P80">
    <cfRule type="cellIs" dxfId="68" priority="22" stopIfTrue="1" operator="greaterThan">
      <formula>0</formula>
    </cfRule>
  </conditionalFormatting>
  <conditionalFormatting sqref="E83:P83">
    <cfRule type="cellIs" dxfId="67" priority="20" stopIfTrue="1" operator="greaterThan">
      <formula>0</formula>
    </cfRule>
  </conditionalFormatting>
  <conditionalFormatting sqref="E86:P87">
    <cfRule type="cellIs" dxfId="66" priority="200" stopIfTrue="1" operator="greaterThan">
      <formula>0</formula>
    </cfRule>
  </conditionalFormatting>
  <conditionalFormatting sqref="E89:P89">
    <cfRule type="cellIs" dxfId="65" priority="201" stopIfTrue="1" operator="greaterThan">
      <formula>0</formula>
    </cfRule>
  </conditionalFormatting>
  <conditionalFormatting sqref="E90:P91">
    <cfRule type="cellIs" dxfId="64" priority="197" stopIfTrue="1" operator="greaterThan">
      <formula>0</formula>
    </cfRule>
  </conditionalFormatting>
  <conditionalFormatting sqref="E93:P93">
    <cfRule type="cellIs" dxfId="63" priority="199" stopIfTrue="1" operator="greaterThan">
      <formula>0</formula>
    </cfRule>
  </conditionalFormatting>
  <conditionalFormatting sqref="I32:O32">
    <cfRule type="cellIs" dxfId="62" priority="402" stopIfTrue="1" operator="greaterThan">
      <formula>0</formula>
    </cfRule>
  </conditionalFormatting>
  <conditionalFormatting sqref="K32:O32">
    <cfRule type="cellIs" dxfId="61" priority="406" stopIfTrue="1" operator="notEqual">
      <formula>0</formula>
    </cfRule>
  </conditionalFormatting>
  <conditionalFormatting sqref="L17:N17">
    <cfRule type="cellIs" dxfId="60" priority="194" stopIfTrue="1" operator="greaterThan">
      <formula>0</formula>
    </cfRule>
  </conditionalFormatting>
  <conditionalFormatting sqref="L21:N21">
    <cfRule type="cellIs" dxfId="59" priority="190" stopIfTrue="1" operator="greaterThan">
      <formula>0</formula>
    </cfRule>
  </conditionalFormatting>
  <conditionalFormatting sqref="L24:N24">
    <cfRule type="cellIs" dxfId="58" priority="165" stopIfTrue="1" operator="greaterThan">
      <formula>0</formula>
    </cfRule>
  </conditionalFormatting>
  <conditionalFormatting sqref="L39:P39">
    <cfRule type="cellIs" dxfId="57" priority="143" stopIfTrue="1" operator="greaterThan">
      <formula>0</formula>
    </cfRule>
  </conditionalFormatting>
  <conditionalFormatting sqref="L42:P42">
    <cfRule type="cellIs" dxfId="56" priority="134" stopIfTrue="1" operator="greaterThan">
      <formula>0</formula>
    </cfRule>
  </conditionalFormatting>
  <conditionalFormatting sqref="L45:P45">
    <cfRule type="cellIs" dxfId="55" priority="125" stopIfTrue="1" operator="greaterThan">
      <formula>0</formula>
    </cfRule>
  </conditionalFormatting>
  <conditionalFormatting sqref="L48:P48">
    <cfRule type="cellIs" dxfId="54" priority="116" stopIfTrue="1" operator="greaterThan">
      <formula>0</formula>
    </cfRule>
  </conditionalFormatting>
  <conditionalFormatting sqref="N17">
    <cfRule type="cellIs" dxfId="53" priority="195" stopIfTrue="1" operator="notEqual">
      <formula>0</formula>
    </cfRule>
  </conditionalFormatting>
  <conditionalFormatting sqref="N21">
    <cfRule type="cellIs" dxfId="52" priority="191" stopIfTrue="1" operator="notEqual">
      <formula>0</formula>
    </cfRule>
  </conditionalFormatting>
  <conditionalFormatting sqref="N24">
    <cfRule type="cellIs" dxfId="51" priority="166" stopIfTrue="1" operator="notEqual">
      <formula>0</formula>
    </cfRule>
  </conditionalFormatting>
  <conditionalFormatting sqref="N36">
    <cfRule type="cellIs" dxfId="50" priority="446" stopIfTrue="1" operator="notEqual">
      <formula>0</formula>
    </cfRule>
  </conditionalFormatting>
  <conditionalFormatting sqref="N39">
    <cfRule type="cellIs" dxfId="49" priority="142" stopIfTrue="1" operator="notEqual">
      <formula>0</formula>
    </cfRule>
  </conditionalFormatting>
  <conditionalFormatting sqref="N42">
    <cfRule type="cellIs" dxfId="48" priority="133" stopIfTrue="1" operator="notEqual">
      <formula>0</formula>
    </cfRule>
  </conditionalFormatting>
  <conditionalFormatting sqref="N45">
    <cfRule type="cellIs" dxfId="47" priority="124" stopIfTrue="1" operator="notEqual">
      <formula>0</formula>
    </cfRule>
  </conditionalFormatting>
  <conditionalFormatting sqref="N48">
    <cfRule type="cellIs" dxfId="46" priority="115" stopIfTrue="1" operator="notEqual">
      <formula>0</formula>
    </cfRule>
  </conditionalFormatting>
  <conditionalFormatting sqref="N61">
    <cfRule type="cellIs" dxfId="45" priority="94" stopIfTrue="1" operator="notEqual">
      <formula>0</formula>
    </cfRule>
  </conditionalFormatting>
  <conditionalFormatting sqref="N64">
    <cfRule type="cellIs" dxfId="44" priority="84" stopIfTrue="1" operator="notEqual">
      <formula>0</formula>
    </cfRule>
  </conditionalFormatting>
  <conditionalFormatting sqref="N68">
    <cfRule type="cellIs" dxfId="43" priority="1" stopIfTrue="1" operator="greaterThan">
      <formula>0</formula>
    </cfRule>
    <cfRule type="cellIs" dxfId="42" priority="2" stopIfTrue="1" operator="notEqual">
      <formula>0</formula>
    </cfRule>
  </conditionalFormatting>
  <conditionalFormatting sqref="N72">
    <cfRule type="cellIs" dxfId="41" priority="8" stopIfTrue="1" operator="greaterThan">
      <formula>0</formula>
    </cfRule>
    <cfRule type="cellIs" dxfId="40" priority="9" stopIfTrue="1" operator="notEqual">
      <formula>0</formula>
    </cfRule>
  </conditionalFormatting>
  <conditionalFormatting sqref="N76">
    <cfRule type="cellIs" dxfId="39" priority="15" stopIfTrue="1" operator="greaterThan">
      <formula>0</formula>
    </cfRule>
    <cfRule type="cellIs" dxfId="38" priority="16" stopIfTrue="1" operator="notEqual">
      <formula>0</formula>
    </cfRule>
  </conditionalFormatting>
  <conditionalFormatting sqref="O68">
    <cfRule type="cellIs" dxfId="37" priority="4" stopIfTrue="1" operator="notEqual">
      <formula>0</formula>
    </cfRule>
  </conditionalFormatting>
  <conditionalFormatting sqref="O72">
    <cfRule type="cellIs" dxfId="36" priority="11" stopIfTrue="1" operator="notEqual">
      <formula>0</formula>
    </cfRule>
  </conditionalFormatting>
  <conditionalFormatting sqref="O76">
    <cfRule type="cellIs" dxfId="35" priority="18" stopIfTrue="1" operator="notEqual">
      <formula>0</formula>
    </cfRule>
  </conditionalFormatting>
  <conditionalFormatting sqref="O36:P36">
    <cfRule type="cellIs" dxfId="34" priority="453" stopIfTrue="1" operator="notEqual">
      <formula>0</formula>
    </cfRule>
    <cfRule type="cellIs" dxfId="33" priority="551" stopIfTrue="1" operator="greaterThan">
      <formula>0</formula>
    </cfRule>
  </conditionalFormatting>
  <conditionalFormatting sqref="O39:P39">
    <cfRule type="cellIs" dxfId="32" priority="144" stopIfTrue="1" operator="notEqual">
      <formula>0</formula>
    </cfRule>
    <cfRule type="cellIs" dxfId="31" priority="149" stopIfTrue="1" operator="greaterThan">
      <formula>0</formula>
    </cfRule>
  </conditionalFormatting>
  <conditionalFormatting sqref="O42:P42">
    <cfRule type="cellIs" dxfId="30" priority="135" stopIfTrue="1" operator="notEqual">
      <formula>0</formula>
    </cfRule>
    <cfRule type="cellIs" dxfId="29" priority="140" stopIfTrue="1" operator="greaterThan">
      <formula>0</formula>
    </cfRule>
  </conditionalFormatting>
  <conditionalFormatting sqref="O45:P45">
    <cfRule type="cellIs" dxfId="28" priority="126" stopIfTrue="1" operator="notEqual">
      <formula>0</formula>
    </cfRule>
    <cfRule type="cellIs" dxfId="27" priority="131" stopIfTrue="1" operator="greaterThan">
      <formula>0</formula>
    </cfRule>
  </conditionalFormatting>
  <conditionalFormatting sqref="O48:P48">
    <cfRule type="cellIs" dxfId="26" priority="117" stopIfTrue="1" operator="notEqual">
      <formula>0</formula>
    </cfRule>
    <cfRule type="cellIs" dxfId="25" priority="122" stopIfTrue="1" operator="greaterThan">
      <formula>0</formula>
    </cfRule>
  </conditionalFormatting>
  <conditionalFormatting sqref="O52:P52">
    <cfRule type="cellIs" dxfId="24" priority="111" stopIfTrue="1" operator="notEqual">
      <formula>0</formula>
    </cfRule>
    <cfRule type="cellIs" dxfId="23" priority="112" stopIfTrue="1" operator="greaterThan">
      <formula>0</formula>
    </cfRule>
  </conditionalFormatting>
  <conditionalFormatting sqref="O55:P55">
    <cfRule type="cellIs" dxfId="22" priority="106" stopIfTrue="1" operator="notEqual">
      <formula>0</formula>
    </cfRule>
    <cfRule type="cellIs" dxfId="21" priority="107" stopIfTrue="1" operator="greaterThan">
      <formula>0</formula>
    </cfRule>
  </conditionalFormatting>
  <conditionalFormatting sqref="O58:P58">
    <cfRule type="cellIs" dxfId="20" priority="101" stopIfTrue="1" operator="notEqual">
      <formula>0</formula>
    </cfRule>
    <cfRule type="cellIs" dxfId="19" priority="102" stopIfTrue="1" operator="greaterThan">
      <formula>0</formula>
    </cfRule>
  </conditionalFormatting>
  <conditionalFormatting sqref="O61:P61">
    <cfRule type="cellIs" dxfId="18" priority="96" stopIfTrue="1" operator="notEqual">
      <formula>0</formula>
    </cfRule>
    <cfRule type="cellIs" dxfId="17" priority="97" stopIfTrue="1" operator="greaterThan">
      <formula>0</formula>
    </cfRule>
  </conditionalFormatting>
  <conditionalFormatting sqref="O64:P64">
    <cfRule type="cellIs" dxfId="14" priority="86" stopIfTrue="1" operator="notEqual">
      <formula>0</formula>
    </cfRule>
    <cfRule type="cellIs" dxfId="13" priority="87" stopIfTrue="1" operator="greaterThan">
      <formula>0</formula>
    </cfRule>
  </conditionalFormatting>
  <conditionalFormatting sqref="O68:P68">
    <cfRule type="cellIs" dxfId="12" priority="5" stopIfTrue="1" operator="greaterThan">
      <formula>0</formula>
    </cfRule>
  </conditionalFormatting>
  <conditionalFormatting sqref="O72:P72">
    <cfRule type="cellIs" dxfId="11" priority="12" stopIfTrue="1" operator="greaterThan">
      <formula>0</formula>
    </cfRule>
  </conditionalFormatting>
  <conditionalFormatting sqref="O76:P76">
    <cfRule type="cellIs" dxfId="10" priority="19" stopIfTrue="1" operator="greaterThan">
      <formula>0</formula>
    </cfRule>
  </conditionalFormatting>
  <conditionalFormatting sqref="O80:P80">
    <cfRule type="cellIs" dxfId="9" priority="61" stopIfTrue="1" operator="notEqual">
      <formula>0</formula>
    </cfRule>
    <cfRule type="cellIs" dxfId="8" priority="62" stopIfTrue="1" operator="greaterThan">
      <formula>0</formula>
    </cfRule>
  </conditionalFormatting>
  <conditionalFormatting sqref="P32">
    <cfRule type="cellIs" dxfId="7" priority="502" stopIfTrue="1" operator="notEqual">
      <formula>0</formula>
    </cfRule>
    <cfRule type="cellIs" dxfId="6" priority="665" stopIfTrue="1" operator="greaterThan">
      <formula>0</formula>
    </cfRule>
  </conditionalFormatting>
  <conditionalFormatting sqref="P68">
    <cfRule type="cellIs" dxfId="5" priority="79" stopIfTrue="1" operator="notEqual">
      <formula>0</formula>
    </cfRule>
    <cfRule type="cellIs" dxfId="4" priority="80" stopIfTrue="1" operator="greaterThan">
      <formula>0</formula>
    </cfRule>
  </conditionalFormatting>
  <conditionalFormatting sqref="P72">
    <cfRule type="cellIs" dxfId="3" priority="73" stopIfTrue="1" operator="notEqual">
      <formula>0</formula>
    </cfRule>
    <cfRule type="cellIs" dxfId="2" priority="74" stopIfTrue="1" operator="greaterThan">
      <formula>0</formula>
    </cfRule>
  </conditionalFormatting>
  <conditionalFormatting sqref="P76">
    <cfRule type="cellIs" dxfId="1" priority="67" stopIfTrue="1" operator="notEqual">
      <formula>0</formula>
    </cfRule>
    <cfRule type="cellIs" dxfId="0" priority="68" stopIfTrue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6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Zeros="0" view="pageBreakPreview" zoomScaleNormal="100" zoomScaleSheetLayoutView="100" workbookViewId="0">
      <selection activeCell="D6" sqref="D6"/>
    </sheetView>
  </sheetViews>
  <sheetFormatPr defaultColWidth="9.140625" defaultRowHeight="12.75" x14ac:dyDescent="0.2"/>
  <cols>
    <col min="1" max="1" width="16.5703125" style="1" customWidth="1"/>
    <col min="2" max="2" width="25.7109375" style="3" customWidth="1"/>
    <col min="3" max="5" width="25.7109375" style="4" customWidth="1"/>
    <col min="6" max="6" width="16.140625" style="1" customWidth="1"/>
    <col min="7" max="16384" width="9.140625" style="1"/>
  </cols>
  <sheetData>
    <row r="1" spans="1:7" s="21" customFormat="1" ht="6" customHeight="1" x14ac:dyDescent="0.2">
      <c r="A1" s="117"/>
      <c r="B1" s="118"/>
      <c r="C1" s="119"/>
      <c r="D1" s="118"/>
      <c r="E1" s="120"/>
      <c r="F1" s="121"/>
      <c r="G1" s="121"/>
    </row>
    <row r="2" spans="1:7" s="21" customFormat="1" ht="20.100000000000001" customHeight="1" x14ac:dyDescent="0.2">
      <c r="A2" s="122"/>
      <c r="B2" s="47" t="str">
        <f>'Cron. Fís. Valores'!C2</f>
        <v>TRIBUNAL DE CONTAS DO ESTADO DE SÃO PAULO</v>
      </c>
      <c r="C2" s="47"/>
      <c r="D2" s="47"/>
      <c r="E2" s="123"/>
      <c r="F2" s="121"/>
      <c r="G2" s="121"/>
    </row>
    <row r="3" spans="1:7" s="21" customFormat="1" ht="24.95" customHeight="1" x14ac:dyDescent="0.2">
      <c r="A3" s="122"/>
      <c r="B3" s="22" t="str">
        <f>'Cron. Fís. Valores'!C3</f>
        <v>MOGI-GUAÇU</v>
      </c>
      <c r="C3" s="22"/>
      <c r="D3" s="27"/>
      <c r="E3" s="23"/>
      <c r="F3" s="121"/>
      <c r="G3" s="121"/>
    </row>
    <row r="4" spans="1:7" s="21" customFormat="1" ht="27.75" customHeight="1" x14ac:dyDescent="0.2">
      <c r="A4" s="122"/>
      <c r="B4" s="162" t="str">
        <f>'Cron. Fís. Valores'!C4</f>
        <v>LOCAL: RUA PAUL HARRIS, S/N, ESQUINA COM A RUA EMIDIO CHIARELE - MOGI-GUAÇU/SP</v>
      </c>
      <c r="C4" s="162"/>
      <c r="D4" s="162"/>
      <c r="E4" s="124"/>
      <c r="F4" s="121"/>
      <c r="G4" s="121"/>
    </row>
    <row r="5" spans="1:7" s="21" customFormat="1" ht="6" customHeight="1" x14ac:dyDescent="0.2">
      <c r="A5" s="125"/>
      <c r="B5" s="126"/>
      <c r="C5" s="127"/>
      <c r="D5" s="126"/>
      <c r="E5" s="128"/>
      <c r="F5" s="121"/>
      <c r="G5" s="121"/>
    </row>
    <row r="6" spans="1:7" s="21" customFormat="1" ht="15" customHeight="1" x14ac:dyDescent="0.2">
      <c r="A6" s="24" t="s">
        <v>23</v>
      </c>
      <c r="B6" s="25"/>
      <c r="C6" s="25"/>
      <c r="D6" s="25"/>
      <c r="E6" s="26"/>
      <c r="F6" s="121"/>
      <c r="G6" s="121"/>
    </row>
    <row r="7" spans="1:7" ht="19.5" customHeight="1" x14ac:dyDescent="0.2">
      <c r="A7" s="10" t="s">
        <v>24</v>
      </c>
      <c r="B7" s="11" t="s">
        <v>25</v>
      </c>
      <c r="C7" s="12" t="s">
        <v>26</v>
      </c>
      <c r="D7" s="13" t="s">
        <v>27</v>
      </c>
      <c r="E7" s="12" t="s">
        <v>26</v>
      </c>
      <c r="F7" s="129"/>
      <c r="G7" s="129"/>
    </row>
    <row r="8" spans="1:7" s="2" customFormat="1" ht="19.5" customHeight="1" x14ac:dyDescent="0.2">
      <c r="A8" s="130" t="s">
        <v>28</v>
      </c>
      <c r="B8" s="131">
        <f>'Cron. Fís. Valores'!E94</f>
        <v>380967.49875000003</v>
      </c>
      <c r="C8" s="132">
        <f>B8/'Cron. Fís. Valores'!$D$94</f>
        <v>8.2315340875483548E-2</v>
      </c>
      <c r="D8" s="133">
        <f>B8</f>
        <v>380967.49875000003</v>
      </c>
      <c r="E8" s="132">
        <f>C8</f>
        <v>8.2315340875483548E-2</v>
      </c>
    </row>
    <row r="9" spans="1:7" ht="19.5" customHeight="1" x14ac:dyDescent="0.2">
      <c r="A9" s="130" t="s">
        <v>29</v>
      </c>
      <c r="B9" s="131">
        <f>'Cron. Fís. Valores'!F94</f>
        <v>259511.26875000002</v>
      </c>
      <c r="C9" s="132">
        <f>B9/'Cron. Fís. Valores'!$D$94</f>
        <v>5.6072390999956583E-2</v>
      </c>
      <c r="D9" s="133">
        <f>D8+B9</f>
        <v>640478.76750000007</v>
      </c>
      <c r="E9" s="132">
        <f>E8+C9</f>
        <v>0.13838773187544012</v>
      </c>
      <c r="F9" s="134"/>
      <c r="G9" s="129"/>
    </row>
    <row r="10" spans="1:7" ht="19.5" customHeight="1" x14ac:dyDescent="0.2">
      <c r="A10" s="130" t="s">
        <v>30</v>
      </c>
      <c r="B10" s="131">
        <f>'Cron. Fís. Valores'!G94</f>
        <v>386920.02301399998</v>
      </c>
      <c r="C10" s="132">
        <f>B10/'Cron. Fís. Valores'!$D$94</f>
        <v>8.3601498002977198E-2</v>
      </c>
      <c r="D10" s="133">
        <f t="shared" ref="D10:D19" si="0">D9+B10</f>
        <v>1027398.790514</v>
      </c>
      <c r="E10" s="132">
        <f t="shared" ref="E10:E19" si="1">E9+C10</f>
        <v>0.22198922987841732</v>
      </c>
      <c r="F10" s="129"/>
      <c r="G10" s="129"/>
    </row>
    <row r="11" spans="1:7" ht="19.5" customHeight="1" x14ac:dyDescent="0.2">
      <c r="A11" s="130" t="s">
        <v>31</v>
      </c>
      <c r="B11" s="131">
        <f>'Cron. Fís. Valores'!H94</f>
        <v>392911.690092</v>
      </c>
      <c r="C11" s="132">
        <f>B11/'Cron. Fís. Valores'!$D$94</f>
        <v>8.4896112686792105E-2</v>
      </c>
      <c r="D11" s="133">
        <f t="shared" si="0"/>
        <v>1420310.4806059999</v>
      </c>
      <c r="E11" s="132">
        <f t="shared" si="1"/>
        <v>0.30688534256520944</v>
      </c>
      <c r="F11" s="129"/>
      <c r="G11" s="129"/>
    </row>
    <row r="12" spans="1:7" ht="19.5" customHeight="1" x14ac:dyDescent="0.2">
      <c r="A12" s="130" t="s">
        <v>32</v>
      </c>
      <c r="B12" s="131">
        <f>'Cron. Fís. Valores'!I94</f>
        <v>346529.25759199995</v>
      </c>
      <c r="C12" s="132">
        <f>B12/'Cron. Fís. Valores'!$D$94</f>
        <v>7.4874297822272479E-2</v>
      </c>
      <c r="D12" s="133">
        <f t="shared" si="0"/>
        <v>1766839.738198</v>
      </c>
      <c r="E12" s="132">
        <f t="shared" si="1"/>
        <v>0.38175964038748189</v>
      </c>
      <c r="F12" s="129"/>
      <c r="G12" s="129"/>
    </row>
    <row r="13" spans="1:7" ht="19.5" customHeight="1" x14ac:dyDescent="0.2">
      <c r="A13" s="130" t="s">
        <v>33</v>
      </c>
      <c r="B13" s="131">
        <f>'Cron. Fís. Valores'!J94</f>
        <v>346529.25759199995</v>
      </c>
      <c r="C13" s="132">
        <f>B13/'Cron. Fís. Valores'!$D$94</f>
        <v>7.4874297822272479E-2</v>
      </c>
      <c r="D13" s="133">
        <f t="shared" si="0"/>
        <v>2113368.9957900001</v>
      </c>
      <c r="E13" s="132">
        <f t="shared" si="1"/>
        <v>0.4566339382097544</v>
      </c>
      <c r="F13" s="129"/>
      <c r="G13" s="129"/>
    </row>
    <row r="14" spans="1:7" ht="19.5" customHeight="1" x14ac:dyDescent="0.2">
      <c r="A14" s="130" t="s">
        <v>34</v>
      </c>
      <c r="B14" s="131">
        <f>'Cron. Fís. Valores'!K94</f>
        <v>472787.24009199999</v>
      </c>
      <c r="C14" s="132">
        <f>B14/'Cron. Fís. Valores'!$D$94</f>
        <v>0.10215475849631664</v>
      </c>
      <c r="D14" s="133">
        <f t="shared" si="0"/>
        <v>2586156.2358820001</v>
      </c>
      <c r="E14" s="132">
        <f t="shared" si="1"/>
        <v>0.55878869670607101</v>
      </c>
      <c r="F14" s="129"/>
      <c r="G14" s="129"/>
    </row>
    <row r="15" spans="1:7" ht="19.5" customHeight="1" x14ac:dyDescent="0.2">
      <c r="A15" s="130" t="s">
        <v>35</v>
      </c>
      <c r="B15" s="131">
        <f>'Cron. Fís. Valores'!L94</f>
        <v>476697.85279200005</v>
      </c>
      <c r="C15" s="132">
        <f>B15/'Cron. Fís. Valores'!$D$94</f>
        <v>0.10299972143538283</v>
      </c>
      <c r="D15" s="133">
        <f t="shared" si="0"/>
        <v>3062854.088674</v>
      </c>
      <c r="E15" s="132">
        <f t="shared" si="1"/>
        <v>0.66178841814145384</v>
      </c>
      <c r="F15" s="129"/>
      <c r="G15" s="129"/>
    </row>
    <row r="16" spans="1:7" ht="19.5" customHeight="1" x14ac:dyDescent="0.2">
      <c r="A16" s="130" t="s">
        <v>36</v>
      </c>
      <c r="B16" s="131">
        <f>'Cron. Fís. Valores'!M94</f>
        <v>477218.10374200001</v>
      </c>
      <c r="C16" s="132">
        <f>B16/'Cron. Fís. Valores'!$D$94</f>
        <v>0.10311213163948306</v>
      </c>
      <c r="D16" s="133">
        <f t="shared" si="0"/>
        <v>3540072.1924160002</v>
      </c>
      <c r="E16" s="132">
        <f t="shared" si="1"/>
        <v>0.76490054978093691</v>
      </c>
      <c r="F16" s="129"/>
      <c r="G16" s="129"/>
    </row>
    <row r="17" spans="1:7" ht="19.5" customHeight="1" x14ac:dyDescent="0.2">
      <c r="A17" s="130" t="s">
        <v>37</v>
      </c>
      <c r="B17" s="131">
        <f>'Cron. Fís. Valores'!N94</f>
        <v>477218.10374200001</v>
      </c>
      <c r="C17" s="132">
        <f>B17/'Cron. Fís. Valores'!$D$94</f>
        <v>0.10311213163948306</v>
      </c>
      <c r="D17" s="133">
        <f t="shared" si="0"/>
        <v>4017290.2961580004</v>
      </c>
      <c r="E17" s="132">
        <f t="shared" si="1"/>
        <v>0.86801268142041998</v>
      </c>
      <c r="F17" s="129"/>
      <c r="G17" s="129"/>
    </row>
    <row r="18" spans="1:7" ht="19.5" customHeight="1" x14ac:dyDescent="0.2">
      <c r="A18" s="130" t="s">
        <v>38</v>
      </c>
      <c r="B18" s="131">
        <f>'Cron. Fís. Valores'!O94</f>
        <v>323809.44384200004</v>
      </c>
      <c r="C18" s="132">
        <f>B18/'Cron. Fís. Valores'!$D$94</f>
        <v>6.9965245948831689E-2</v>
      </c>
      <c r="D18" s="133">
        <f t="shared" si="0"/>
        <v>4341099.74</v>
      </c>
      <c r="E18" s="132">
        <f t="shared" si="1"/>
        <v>0.93797792736925167</v>
      </c>
      <c r="F18" s="129"/>
      <c r="G18" s="129"/>
    </row>
    <row r="19" spans="1:7" ht="19.5" customHeight="1" x14ac:dyDescent="0.2">
      <c r="A19" s="130" t="s">
        <v>39</v>
      </c>
      <c r="B19" s="131">
        <f>'Cron. Fís. Valores'!P94</f>
        <v>287047.27</v>
      </c>
      <c r="C19" s="132">
        <f>B19/'Cron. Fís. Valores'!$D$94</f>
        <v>6.2022072630748167E-2</v>
      </c>
      <c r="D19" s="133">
        <f t="shared" si="0"/>
        <v>4628147.01</v>
      </c>
      <c r="E19" s="132">
        <f t="shared" si="1"/>
        <v>0.99999999999999989</v>
      </c>
      <c r="F19" s="129"/>
      <c r="G19" s="129"/>
    </row>
    <row r="20" spans="1:7" ht="19.5" customHeight="1" x14ac:dyDescent="0.2">
      <c r="A20" s="5" t="s">
        <v>40</v>
      </c>
      <c r="B20" s="41">
        <f>SUM(B8:B19)</f>
        <v>4628147.01</v>
      </c>
      <c r="C20" s="42">
        <f>SUM(C8:C19)</f>
        <v>0.99999999999999989</v>
      </c>
      <c r="D20" s="43"/>
      <c r="E20" s="44"/>
      <c r="F20" s="129"/>
      <c r="G20" s="129"/>
    </row>
    <row r="23" spans="1:7" x14ac:dyDescent="0.2">
      <c r="B23" s="135"/>
    </row>
    <row r="24" spans="1:7" x14ac:dyDescent="0.2">
      <c r="B24" s="136"/>
    </row>
    <row r="26" spans="1:7" x14ac:dyDescent="0.2">
      <c r="B26" s="135"/>
    </row>
  </sheetData>
  <customSheetViews>
    <customSheetView guid="{FA3C3B0B-EE85-46A6-ACE8-E861376BBCB7}" showPageBreaks="1" zeroValues="0" printArea="1" view="pageBreakPreview">
      <pageMargins left="0" right="0" top="0" bottom="0" header="0" footer="0"/>
      <printOptions horizontalCentered="1"/>
      <pageSetup paperSize="9" scale="81" orientation="portrait" horizontalDpi="4294967294" r:id="rId1"/>
      <headerFooter alignWithMargins="0">
        <oddFooter>&amp;L&amp;8&amp;P/&amp;N&amp;R&amp;8&amp;F
Base: Boletim 16X com desoneração - Mês/Ano</oddFooter>
      </headerFooter>
    </customSheetView>
  </customSheetViews>
  <mergeCells count="1">
    <mergeCell ref="B4:D4"/>
  </mergeCells>
  <phoneticPr fontId="0" type="noConversion"/>
  <printOptions horizontalCentered="1"/>
  <pageMargins left="0.59055118110236227" right="0.19685039370078741" top="0.59055118110236227" bottom="0.78740157480314965" header="0.23622047244094491" footer="0.15748031496062992"/>
  <pageSetup paperSize="9" fitToHeight="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topLeftCell="A21" zoomScale="90" workbookViewId="0">
      <selection activeCell="G12" sqref="G12"/>
    </sheetView>
  </sheetViews>
  <sheetFormatPr defaultColWidth="11.42578125" defaultRowHeight="12.75" x14ac:dyDescent="0.2"/>
  <cols>
    <col min="1" max="1" width="4.85546875" style="50" bestFit="1" customWidth="1"/>
    <col min="2" max="2" width="6.42578125" style="97" customWidth="1"/>
    <col min="3" max="3" width="70.7109375" style="54" customWidth="1"/>
    <col min="4" max="4" width="7.85546875" style="54" customWidth="1"/>
    <col min="5" max="5" width="12" style="54" customWidth="1"/>
    <col min="6" max="6" width="11.85546875" style="54" customWidth="1"/>
    <col min="7" max="7" width="18.7109375" style="54" customWidth="1"/>
    <col min="8" max="8" width="1" style="54" customWidth="1"/>
    <col min="9" max="9" width="12.140625" style="54" bestFit="1" customWidth="1"/>
    <col min="10" max="16384" width="11.42578125" style="54"/>
  </cols>
  <sheetData>
    <row r="1" spans="1:9" ht="17.100000000000001" customHeight="1" x14ac:dyDescent="0.25">
      <c r="B1" s="51"/>
      <c r="C1" s="52"/>
      <c r="D1" s="52"/>
      <c r="E1" s="52"/>
      <c r="F1" s="52"/>
      <c r="G1" s="52"/>
      <c r="H1" s="53"/>
    </row>
    <row r="2" spans="1:9" ht="17.100000000000001" customHeight="1" x14ac:dyDescent="0.25">
      <c r="B2" s="51"/>
      <c r="C2" s="52"/>
      <c r="D2" s="52"/>
      <c r="E2" s="52"/>
      <c r="F2" s="52"/>
      <c r="G2" s="52"/>
      <c r="H2" s="53"/>
    </row>
    <row r="3" spans="1:9" ht="15" x14ac:dyDescent="0.2">
      <c r="B3" s="55"/>
      <c r="C3" s="53"/>
      <c r="D3" s="53"/>
      <c r="E3" s="53"/>
      <c r="F3" s="53"/>
      <c r="G3" s="53"/>
      <c r="H3" s="53"/>
    </row>
    <row r="4" spans="1:9" ht="18.75" customHeight="1" x14ac:dyDescent="0.25">
      <c r="B4" s="56" t="s">
        <v>41</v>
      </c>
      <c r="C4" s="57"/>
      <c r="D4" s="57"/>
      <c r="E4" s="58" t="s">
        <v>42</v>
      </c>
      <c r="F4" s="58"/>
      <c r="G4" s="59"/>
      <c r="H4" s="60"/>
    </row>
    <row r="5" spans="1:9" ht="18.75" customHeight="1" x14ac:dyDescent="0.25">
      <c r="B5" s="61" t="s">
        <v>43</v>
      </c>
      <c r="C5" s="62"/>
      <c r="D5" s="62"/>
      <c r="E5" s="63" t="s">
        <v>44</v>
      </c>
      <c r="F5" s="63"/>
      <c r="G5" s="64"/>
      <c r="H5" s="60"/>
    </row>
    <row r="6" spans="1:9" ht="14.25" customHeight="1" x14ac:dyDescent="0.25">
      <c r="B6" s="65" t="s">
        <v>45</v>
      </c>
      <c r="C6" s="66"/>
      <c r="D6" s="66"/>
      <c r="E6" s="66"/>
      <c r="F6" s="66"/>
      <c r="G6" s="67"/>
      <c r="H6" s="53"/>
    </row>
    <row r="7" spans="1:9" ht="15.75" x14ac:dyDescent="0.25">
      <c r="B7" s="51"/>
      <c r="C7" s="52"/>
      <c r="D7" s="52"/>
      <c r="E7" s="52"/>
      <c r="F7" s="52"/>
      <c r="G7" s="68"/>
      <c r="H7" s="53"/>
    </row>
    <row r="8" spans="1:9" ht="18" customHeight="1" x14ac:dyDescent="0.25">
      <c r="B8" s="69" t="s">
        <v>1</v>
      </c>
      <c r="C8" s="70" t="s">
        <v>46</v>
      </c>
      <c r="D8" s="70" t="s">
        <v>47</v>
      </c>
      <c r="E8" s="70" t="s">
        <v>48</v>
      </c>
      <c r="F8" s="70" t="s">
        <v>49</v>
      </c>
      <c r="G8" s="71" t="s">
        <v>50</v>
      </c>
      <c r="H8" s="72"/>
    </row>
    <row r="9" spans="1:9" ht="18" customHeight="1" x14ac:dyDescent="0.25">
      <c r="B9" s="65"/>
      <c r="C9" s="73"/>
      <c r="D9" s="74"/>
      <c r="E9" s="73"/>
      <c r="F9" s="74" t="s">
        <v>51</v>
      </c>
      <c r="G9" s="75" t="s">
        <v>51</v>
      </c>
      <c r="H9" s="53"/>
    </row>
    <row r="10" spans="1:9" ht="5.25" customHeight="1" x14ac:dyDescent="0.2">
      <c r="B10" s="76"/>
      <c r="C10" s="60"/>
      <c r="D10" s="77"/>
      <c r="E10" s="78"/>
      <c r="F10" s="79"/>
      <c r="G10" s="79"/>
      <c r="H10" s="60"/>
    </row>
    <row r="11" spans="1:9" ht="20.100000000000001" customHeight="1" x14ac:dyDescent="0.2">
      <c r="B11" s="77">
        <v>1</v>
      </c>
      <c r="C11" s="80" t="s">
        <v>52</v>
      </c>
      <c r="D11" s="77" t="s">
        <v>53</v>
      </c>
      <c r="E11" s="77" t="s">
        <v>53</v>
      </c>
      <c r="F11" s="77" t="s">
        <v>53</v>
      </c>
      <c r="G11" s="81">
        <f>ROUND(SUM(G13:G24)*1%,2)</f>
        <v>22421.81</v>
      </c>
      <c r="H11" s="60"/>
    </row>
    <row r="12" spans="1:9" ht="20.100000000000001" customHeight="1" x14ac:dyDescent="0.2">
      <c r="B12" s="77">
        <v>2</v>
      </c>
      <c r="C12" s="80" t="s">
        <v>54</v>
      </c>
      <c r="D12" s="77" t="s">
        <v>53</v>
      </c>
      <c r="E12" s="77" t="s">
        <v>53</v>
      </c>
      <c r="F12" s="77" t="s">
        <v>53</v>
      </c>
      <c r="G12" s="81">
        <f>ROUND(G11/1.17*5,2)</f>
        <v>95819.7</v>
      </c>
      <c r="H12" s="60"/>
    </row>
    <row r="13" spans="1:9" ht="20.100000000000001" customHeight="1" x14ac:dyDescent="0.2">
      <c r="A13" s="82">
        <v>1374</v>
      </c>
      <c r="B13" s="77">
        <v>3</v>
      </c>
      <c r="C13" s="80" t="s">
        <v>55</v>
      </c>
      <c r="D13" s="77"/>
      <c r="E13" s="77"/>
      <c r="F13" s="77"/>
      <c r="G13" s="81"/>
      <c r="H13" s="60"/>
      <c r="I13" s="83"/>
    </row>
    <row r="14" spans="1:9" ht="20.100000000000001" customHeight="1" x14ac:dyDescent="0.2">
      <c r="A14" s="82"/>
      <c r="B14" s="77" t="s">
        <v>56</v>
      </c>
      <c r="C14" s="80" t="s">
        <v>57</v>
      </c>
      <c r="D14" s="77"/>
      <c r="E14" s="77"/>
      <c r="F14" s="77"/>
      <c r="G14" s="81">
        <v>38283.769999999997</v>
      </c>
      <c r="H14" s="60"/>
      <c r="I14" s="83"/>
    </row>
    <row r="15" spans="1:9" ht="20.100000000000001" customHeight="1" x14ac:dyDescent="0.2">
      <c r="A15" s="82"/>
      <c r="B15" s="77" t="s">
        <v>58</v>
      </c>
      <c r="C15" s="80" t="s">
        <v>59</v>
      </c>
      <c r="D15" s="77"/>
      <c r="E15" s="77"/>
      <c r="F15" s="77"/>
      <c r="G15" s="81">
        <v>266755.19</v>
      </c>
      <c r="H15" s="60"/>
      <c r="I15" s="83"/>
    </row>
    <row r="16" spans="1:9" ht="20.100000000000001" customHeight="1" x14ac:dyDescent="0.2">
      <c r="A16" s="82"/>
      <c r="B16" s="77" t="s">
        <v>60</v>
      </c>
      <c r="C16" s="80" t="s">
        <v>61</v>
      </c>
      <c r="D16" s="77"/>
      <c r="E16" s="77"/>
      <c r="F16" s="77"/>
      <c r="G16" s="81">
        <v>587332.4</v>
      </c>
      <c r="H16" s="60"/>
      <c r="I16" s="83"/>
    </row>
    <row r="17" spans="1:9" ht="20.100000000000001" customHeight="1" x14ac:dyDescent="0.2">
      <c r="A17" s="82"/>
      <c r="B17" s="77" t="s">
        <v>62</v>
      </c>
      <c r="C17" s="80" t="s">
        <v>63</v>
      </c>
      <c r="D17" s="77"/>
      <c r="E17" s="77"/>
      <c r="F17" s="77"/>
      <c r="G17" s="81">
        <v>5829.01</v>
      </c>
      <c r="H17" s="60"/>
      <c r="I17" s="83"/>
    </row>
    <row r="18" spans="1:9" ht="20.100000000000001" customHeight="1" x14ac:dyDescent="0.2">
      <c r="A18" s="82"/>
      <c r="B18" s="77" t="s">
        <v>64</v>
      </c>
      <c r="C18" s="80" t="s">
        <v>65</v>
      </c>
      <c r="D18" s="77"/>
      <c r="E18" s="77"/>
      <c r="F18" s="77"/>
      <c r="G18" s="81">
        <v>174778.5</v>
      </c>
      <c r="H18" s="60"/>
      <c r="I18" s="83"/>
    </row>
    <row r="19" spans="1:9" ht="20.100000000000001" customHeight="1" x14ac:dyDescent="0.2">
      <c r="A19" s="82"/>
      <c r="B19" s="77" t="s">
        <v>66</v>
      </c>
      <c r="C19" s="80" t="s">
        <v>67</v>
      </c>
      <c r="D19" s="77"/>
      <c r="E19" s="77"/>
      <c r="F19" s="77"/>
      <c r="G19" s="81">
        <v>261124.26</v>
      </c>
      <c r="H19" s="60"/>
    </row>
    <row r="20" spans="1:9" ht="20.100000000000001" customHeight="1" x14ac:dyDescent="0.2">
      <c r="A20" s="82"/>
      <c r="B20" s="77" t="s">
        <v>68</v>
      </c>
      <c r="C20" s="80" t="s">
        <v>69</v>
      </c>
      <c r="D20" s="77"/>
      <c r="E20" s="77"/>
      <c r="F20" s="77"/>
      <c r="G20" s="81">
        <v>31815.16</v>
      </c>
      <c r="H20" s="60"/>
    </row>
    <row r="21" spans="1:9" ht="20.100000000000001" customHeight="1" x14ac:dyDescent="0.2">
      <c r="A21" s="82"/>
      <c r="B21" s="77" t="s">
        <v>70</v>
      </c>
      <c r="C21" s="80" t="s">
        <v>71</v>
      </c>
      <c r="D21" s="77"/>
      <c r="E21" s="77"/>
      <c r="F21" s="77"/>
      <c r="G21" s="81">
        <v>687247.34</v>
      </c>
      <c r="H21" s="60"/>
    </row>
    <row r="22" spans="1:9" ht="20.100000000000001" customHeight="1" x14ac:dyDescent="0.2">
      <c r="A22" s="82"/>
      <c r="B22" s="77" t="s">
        <v>72</v>
      </c>
      <c r="C22" s="80" t="s">
        <v>73</v>
      </c>
      <c r="D22" s="77"/>
      <c r="E22" s="77"/>
      <c r="F22" s="77"/>
      <c r="G22" s="81">
        <v>144772.06</v>
      </c>
      <c r="H22" s="60"/>
    </row>
    <row r="23" spans="1:9" ht="20.100000000000001" customHeight="1" x14ac:dyDescent="0.2">
      <c r="A23" s="82"/>
      <c r="B23" s="77" t="s">
        <v>74</v>
      </c>
      <c r="C23" s="80" t="s">
        <v>75</v>
      </c>
      <c r="D23" s="77"/>
      <c r="E23" s="77"/>
      <c r="F23" s="77"/>
      <c r="G23" s="81">
        <v>44243.63</v>
      </c>
      <c r="H23" s="60"/>
    </row>
    <row r="24" spans="1:9" ht="20.100000000000001" customHeight="1" x14ac:dyDescent="0.2">
      <c r="B24" s="77"/>
      <c r="C24" s="80"/>
      <c r="D24" s="84"/>
      <c r="E24" s="77"/>
      <c r="F24" s="81"/>
      <c r="G24" s="81"/>
      <c r="H24" s="60"/>
    </row>
    <row r="25" spans="1:9" ht="6" customHeight="1" x14ac:dyDescent="0.25">
      <c r="B25" s="85"/>
      <c r="C25" s="73"/>
      <c r="D25" s="77"/>
      <c r="E25" s="78"/>
      <c r="F25" s="86"/>
      <c r="G25" s="86"/>
      <c r="H25" s="60"/>
    </row>
    <row r="26" spans="1:9" ht="15" x14ac:dyDescent="0.2">
      <c r="B26" s="76"/>
      <c r="C26" s="53"/>
      <c r="D26" s="87"/>
      <c r="E26" s="88"/>
      <c r="F26" s="89"/>
      <c r="G26" s="81"/>
      <c r="H26" s="90"/>
    </row>
    <row r="27" spans="1:9" ht="18" x14ac:dyDescent="0.25">
      <c r="B27" s="76"/>
      <c r="C27" s="91" t="s">
        <v>76</v>
      </c>
      <c r="D27" s="72"/>
      <c r="E27" s="89"/>
      <c r="F27" s="89"/>
      <c r="G27" s="92">
        <f>ROUND(SUM(G11:G26),2)</f>
        <v>2360422.83</v>
      </c>
      <c r="H27" s="90"/>
    </row>
    <row r="28" spans="1:9" x14ac:dyDescent="0.2">
      <c r="B28" s="93"/>
      <c r="C28" s="94"/>
      <c r="D28" s="94"/>
      <c r="E28" s="94"/>
      <c r="F28" s="95"/>
      <c r="G28" s="96"/>
      <c r="H28" s="90"/>
    </row>
    <row r="29" spans="1:9" x14ac:dyDescent="0.2">
      <c r="F29" s="98"/>
      <c r="G29" s="98"/>
    </row>
    <row r="30" spans="1:9" ht="15" x14ac:dyDescent="0.2">
      <c r="B30" s="53" t="s">
        <v>77</v>
      </c>
      <c r="C30" s="53" t="s">
        <v>78</v>
      </c>
      <c r="D30" s="53"/>
      <c r="E30" s="53"/>
      <c r="F30" s="99"/>
      <c r="G30" s="99"/>
    </row>
    <row r="31" spans="1:9" ht="15" x14ac:dyDescent="0.2">
      <c r="B31" s="53"/>
      <c r="C31" s="53" t="s">
        <v>79</v>
      </c>
      <c r="D31" s="53"/>
      <c r="E31" s="53"/>
      <c r="F31" s="99"/>
      <c r="G31" s="99"/>
    </row>
    <row r="32" spans="1:9" ht="15" x14ac:dyDescent="0.2">
      <c r="C32" s="53" t="s">
        <v>80</v>
      </c>
    </row>
    <row r="33" spans="3:3" ht="15" x14ac:dyDescent="0.2">
      <c r="C33" s="53" t="s">
        <v>81</v>
      </c>
    </row>
    <row r="34" spans="3:3" ht="15" x14ac:dyDescent="0.2">
      <c r="C34" s="53" t="s">
        <v>82</v>
      </c>
    </row>
    <row r="43" spans="3:3" x14ac:dyDescent="0.2">
      <c r="C43" s="54" t="s">
        <v>83</v>
      </c>
    </row>
  </sheetData>
  <printOptions gridLinesSet="0"/>
  <pageMargins left="0.78740157480314965" right="0" top="0.70866141732283472" bottom="0" header="0" footer="0"/>
  <pageSetup paperSize="9" scale="74" fitToHeight="0" orientation="portrait" verticalDpi="597" r:id="rId1"/>
  <headerFooter alignWithMargins="0">
    <oddFooter xml:space="preserve">&amp;C&amp;Z&amp;F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26E6CB085A144384331D460F92AD77" ma:contentTypeVersion="11" ma:contentTypeDescription="Crie um novo documento." ma:contentTypeScope="" ma:versionID="c379602c11b6571a06213b343bd9a90e">
  <xsd:schema xmlns:xsd="http://www.w3.org/2001/XMLSchema" xmlns:xs="http://www.w3.org/2001/XMLSchema" xmlns:p="http://schemas.microsoft.com/office/2006/metadata/properties" xmlns:ns2="392f7232-3312-44f1-a01d-b477cbe363e6" xmlns:ns3="8f41e9e6-f027-4364-8c88-c07f4283c341" targetNamespace="http://schemas.microsoft.com/office/2006/metadata/properties" ma:root="true" ma:fieldsID="60fc142bed03b3196b884aa2bf5b7d23" ns2:_="" ns3:_="">
    <xsd:import namespace="392f7232-3312-44f1-a01d-b477cbe363e6"/>
    <xsd:import namespace="8f41e9e6-f027-4364-8c88-c07f4283c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7232-3312-44f1-a01d-b477cbe36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db20739-c385-479d-94b3-3149eb156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1e9e6-f027-4364-8c88-c07f4283c3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fad0c6-6c63-468d-aa20-a14b99078510}" ma:internalName="TaxCatchAll" ma:showField="CatchAllData" ma:web="8f41e9e6-f027-4364-8c88-c07f4283c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41e9e6-f027-4364-8c88-c07f4283c341" xsi:nil="true"/>
    <lcf76f155ced4ddcb4097134ff3c332f xmlns="392f7232-3312-44f1-a01d-b477cbe36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A686B4-CF98-49C8-854B-B93E349A40F4}"/>
</file>

<file path=customXml/itemProps2.xml><?xml version="1.0" encoding="utf-8"?>
<ds:datastoreItem xmlns:ds="http://schemas.openxmlformats.org/officeDocument/2006/customXml" ds:itemID="{B66485B7-B1E6-4CD0-A684-ABBA5F53CF6C}"/>
</file>

<file path=customXml/itemProps3.xml><?xml version="1.0" encoding="utf-8"?>
<ds:datastoreItem xmlns:ds="http://schemas.openxmlformats.org/officeDocument/2006/customXml" ds:itemID="{3FFDE724-D5E6-4A39-91E8-C6C98AADB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Cron. Fís. Valores</vt:lpstr>
      <vt:lpstr>Cron. Fin. Valores</vt:lpstr>
      <vt:lpstr>54DP-RESUMO</vt:lpstr>
      <vt:lpstr>'54DP-RESUMO'!Area_de_impressao</vt:lpstr>
      <vt:lpstr>'Cron. Fin. Valores'!Area_de_impressao</vt:lpstr>
      <vt:lpstr>'Cron. Fís. Valores'!Area_de_impressao</vt:lpstr>
      <vt:lpstr>'Cron. Fin. Valores'!Titulos_de_impressao</vt:lpstr>
      <vt:lpstr>'Cron. Fís. Valores'!Titulos_de_impressao</vt:lpstr>
    </vt:vector>
  </TitlesOfParts>
  <Manager/>
  <Company>CPOS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cp:keywords/>
  <dc:description/>
  <cp:lastModifiedBy>Ingrid Floro</cp:lastModifiedBy>
  <cp:revision/>
  <cp:lastPrinted>2024-08-27T19:46:45Z</cp:lastPrinted>
  <dcterms:created xsi:type="dcterms:W3CDTF">2001-09-19T18:09:56Z</dcterms:created>
  <dcterms:modified xsi:type="dcterms:W3CDTF">2024-08-27T19:46:51Z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0x010100C826E6CB085A144384331D460F92AD77</vt:lpwstr>
  </property>
</Properties>
</file>